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rashoda'!$A$1:$G$150</definedName>
    <definedName name="_xlnm.Print_Area" localSheetId="0">' Sažetak'!$A$1:$J$42</definedName>
    <definedName name="_xlnm.Print_Area" localSheetId="3">'Posebni dio'!$A$1:$G$204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4" l="1"/>
  <c r="G115" i="4"/>
  <c r="F115" i="4"/>
  <c r="E115" i="4"/>
  <c r="E93" i="4"/>
  <c r="E59" i="6"/>
  <c r="E58" i="6" s="1"/>
  <c r="C60" i="6"/>
  <c r="C59" i="6" s="1"/>
  <c r="C58" i="6" s="1"/>
  <c r="C57" i="6" s="1"/>
  <c r="C56" i="6" s="1"/>
  <c r="D60" i="6"/>
  <c r="D59" i="6" s="1"/>
  <c r="D58" i="6" s="1"/>
  <c r="D57" i="6" s="1"/>
  <c r="D56" i="6" s="1"/>
  <c r="E60" i="6"/>
  <c r="F60" i="6"/>
  <c r="F59" i="6" s="1"/>
  <c r="F58" i="6" s="1"/>
  <c r="F57" i="6" s="1"/>
  <c r="F56" i="6" s="1"/>
  <c r="G60" i="6"/>
  <c r="G59" i="6" s="1"/>
  <c r="G58" i="6" s="1"/>
  <c r="G57" i="6" s="1"/>
  <c r="G56" i="6" s="1"/>
  <c r="D65" i="6"/>
  <c r="D64" i="6" s="1"/>
  <c r="D63" i="6" s="1"/>
  <c r="D62" i="6" s="1"/>
  <c r="C66" i="6"/>
  <c r="C65" i="6" s="1"/>
  <c r="C64" i="6" s="1"/>
  <c r="C63" i="6" s="1"/>
  <c r="C62" i="6" s="1"/>
  <c r="D66" i="6"/>
  <c r="E66" i="6"/>
  <c r="E65" i="6" s="1"/>
  <c r="E64" i="6" s="1"/>
  <c r="E63" i="6" s="1"/>
  <c r="E62" i="6" s="1"/>
  <c r="F66" i="6"/>
  <c r="F65" i="6" s="1"/>
  <c r="F64" i="6" s="1"/>
  <c r="F63" i="6" s="1"/>
  <c r="F62" i="6" s="1"/>
  <c r="G66" i="6"/>
  <c r="G65" i="6" s="1"/>
  <c r="G64" i="6" s="1"/>
  <c r="G63" i="6" s="1"/>
  <c r="G62" i="6" s="1"/>
  <c r="E56" i="6" l="1"/>
  <c r="E57" i="6"/>
  <c r="D131" i="4"/>
  <c r="D115" i="4"/>
  <c r="D58" i="4"/>
  <c r="D54" i="4"/>
  <c r="D48" i="4"/>
  <c r="D35" i="4"/>
  <c r="F121" i="4"/>
  <c r="G121" i="4"/>
  <c r="F100" i="4"/>
  <c r="G100" i="4"/>
  <c r="F92" i="4"/>
  <c r="G92" i="4"/>
  <c r="F80" i="4"/>
  <c r="G80" i="4"/>
  <c r="F68" i="4"/>
  <c r="G68" i="4"/>
  <c r="F69" i="4"/>
  <c r="G69" i="4"/>
  <c r="F71" i="4"/>
  <c r="G71" i="4"/>
  <c r="F72" i="4"/>
  <c r="G72" i="4"/>
  <c r="F74" i="4"/>
  <c r="G74" i="4"/>
  <c r="F61" i="4"/>
  <c r="G61" i="4"/>
  <c r="F62" i="4"/>
  <c r="G62" i="4"/>
  <c r="F63" i="4"/>
  <c r="G63" i="4"/>
  <c r="F64" i="4"/>
  <c r="G64" i="4"/>
  <c r="F57" i="4"/>
  <c r="G57" i="4"/>
  <c r="F58" i="4"/>
  <c r="G58" i="4"/>
  <c r="F54" i="4"/>
  <c r="G54" i="4"/>
  <c r="F52" i="4"/>
  <c r="G52" i="4"/>
  <c r="F48" i="4"/>
  <c r="G48" i="4"/>
  <c r="D191" i="6"/>
  <c r="D106" i="6"/>
  <c r="D36" i="6"/>
  <c r="D19" i="6"/>
  <c r="D52" i="4"/>
  <c r="D104" i="4"/>
  <c r="D100" i="4"/>
  <c r="D93" i="4"/>
  <c r="D68" i="4"/>
  <c r="D80" i="4"/>
  <c r="D75" i="4"/>
  <c r="D72" i="4"/>
  <c r="D71" i="4"/>
  <c r="D63" i="4"/>
  <c r="D61" i="4"/>
  <c r="D62" i="4"/>
  <c r="D57" i="4"/>
  <c r="D19" i="4" l="1"/>
  <c r="D16" i="4"/>
  <c r="F42" i="2"/>
  <c r="G93" i="6" l="1"/>
  <c r="G92" i="6" s="1"/>
  <c r="F93" i="6"/>
  <c r="F92" i="6" s="1"/>
  <c r="E93" i="6"/>
  <c r="E92" i="6" s="1"/>
  <c r="D93" i="6"/>
  <c r="D92" i="6" s="1"/>
  <c r="C93" i="6"/>
  <c r="C92" i="6"/>
  <c r="G90" i="6"/>
  <c r="F90" i="6"/>
  <c r="E90" i="6"/>
  <c r="C90" i="6"/>
  <c r="F87" i="6"/>
  <c r="E87" i="6"/>
  <c r="D87" i="6"/>
  <c r="C87" i="6"/>
  <c r="C84" i="6" s="1"/>
  <c r="C83" i="6" s="1"/>
  <c r="C82" i="6" s="1"/>
  <c r="C81" i="6" s="1"/>
  <c r="C80" i="6" s="1"/>
  <c r="G85" i="6"/>
  <c r="F85" i="6"/>
  <c r="E85" i="6"/>
  <c r="E84" i="6" s="1"/>
  <c r="E83" i="6" s="1"/>
  <c r="D85" i="6"/>
  <c r="C85" i="6"/>
  <c r="F84" i="6"/>
  <c r="F83" i="6" s="1"/>
  <c r="E121" i="4"/>
  <c r="E100" i="4"/>
  <c r="E92" i="4"/>
  <c r="E80" i="4"/>
  <c r="E74" i="4"/>
  <c r="E72" i="4"/>
  <c r="E71" i="4"/>
  <c r="E69" i="4"/>
  <c r="E68" i="4"/>
  <c r="E64" i="4"/>
  <c r="E63" i="4"/>
  <c r="E61" i="4"/>
  <c r="E62" i="4"/>
  <c r="E58" i="4"/>
  <c r="E57" i="4"/>
  <c r="E54" i="4"/>
  <c r="E52" i="4"/>
  <c r="E48" i="4"/>
  <c r="G37" i="4"/>
  <c r="F37" i="4"/>
  <c r="F36" i="4" s="1"/>
  <c r="E37" i="4"/>
  <c r="D37" i="4"/>
  <c r="D36" i="4" s="1"/>
  <c r="C37" i="4"/>
  <c r="G36" i="4"/>
  <c r="E36" i="4"/>
  <c r="C36" i="4"/>
  <c r="G84" i="6" l="1"/>
  <c r="G83" i="6" s="1"/>
  <c r="G82" i="6" s="1"/>
  <c r="G81" i="6" s="1"/>
  <c r="G80" i="6" s="1"/>
  <c r="F82" i="6"/>
  <c r="F81" i="6" s="1"/>
  <c r="F80" i="6" s="1"/>
  <c r="D84" i="6"/>
  <c r="D83" i="6" s="1"/>
  <c r="D82" i="6" s="1"/>
  <c r="D81" i="6" s="1"/>
  <c r="D80" i="6" s="1"/>
  <c r="E82" i="6"/>
  <c r="E81" i="6" s="1"/>
  <c r="E80" i="6" s="1"/>
  <c r="D78" i="6"/>
  <c r="E78" i="6"/>
  <c r="F78" i="6"/>
  <c r="G78" i="6"/>
  <c r="D76" i="6"/>
  <c r="E76" i="6"/>
  <c r="F76" i="6"/>
  <c r="G76" i="6"/>
  <c r="G154" i="6"/>
  <c r="F154" i="6"/>
  <c r="E154" i="6"/>
  <c r="D154" i="6"/>
  <c r="C154" i="6"/>
  <c r="C165" i="6"/>
  <c r="C142" i="6"/>
  <c r="C132" i="6"/>
  <c r="C125" i="6"/>
  <c r="C116" i="6"/>
  <c r="C106" i="6"/>
  <c r="C102" i="6"/>
  <c r="C78" i="6" l="1"/>
  <c r="C76" i="6"/>
  <c r="D74" i="6"/>
  <c r="E74" i="6"/>
  <c r="F74" i="6"/>
  <c r="G74" i="6"/>
  <c r="C74" i="6"/>
  <c r="D72" i="6"/>
  <c r="D71" i="6" s="1"/>
  <c r="D70" i="6" s="1"/>
  <c r="D69" i="6" s="1"/>
  <c r="D68" i="6" s="1"/>
  <c r="D55" i="6" s="1"/>
  <c r="E72" i="6"/>
  <c r="F72" i="6"/>
  <c r="F71" i="6" s="1"/>
  <c r="F70" i="6" s="1"/>
  <c r="F69" i="6" s="1"/>
  <c r="F68" i="6" s="1"/>
  <c r="G72" i="6"/>
  <c r="C72" i="6"/>
  <c r="C36" i="6"/>
  <c r="C31" i="6"/>
  <c r="C19" i="6"/>
  <c r="C203" i="6"/>
  <c r="C202" i="6" s="1"/>
  <c r="C201" i="6" s="1"/>
  <c r="C200" i="6" s="1"/>
  <c r="G203" i="6"/>
  <c r="G202" i="6" s="1"/>
  <c r="G201" i="6" s="1"/>
  <c r="G200" i="6" s="1"/>
  <c r="F203" i="6"/>
  <c r="F202" i="6" s="1"/>
  <c r="F201" i="6" s="1"/>
  <c r="F200" i="6" s="1"/>
  <c r="E203" i="6"/>
  <c r="E202" i="6" s="1"/>
  <c r="E201" i="6" s="1"/>
  <c r="E200" i="6" s="1"/>
  <c r="D203" i="6"/>
  <c r="D202" i="6" s="1"/>
  <c r="D201" i="6" s="1"/>
  <c r="D200" i="6" s="1"/>
  <c r="G197" i="6"/>
  <c r="G196" i="6" s="1"/>
  <c r="F197" i="6"/>
  <c r="F196" i="6" s="1"/>
  <c r="E197" i="6"/>
  <c r="E196" i="6" s="1"/>
  <c r="D197" i="6"/>
  <c r="D196" i="6" s="1"/>
  <c r="C197" i="6"/>
  <c r="C196" i="6"/>
  <c r="G194" i="6"/>
  <c r="F194" i="6"/>
  <c r="E194" i="6"/>
  <c r="D194" i="6"/>
  <c r="C194" i="6"/>
  <c r="F191" i="6"/>
  <c r="E191" i="6"/>
  <c r="C191" i="6"/>
  <c r="G189" i="6"/>
  <c r="G188" i="6" s="1"/>
  <c r="G187" i="6" s="1"/>
  <c r="F189" i="6"/>
  <c r="E189" i="6"/>
  <c r="D189" i="6"/>
  <c r="C189" i="6"/>
  <c r="G182" i="6"/>
  <c r="G181" i="6" s="1"/>
  <c r="G180" i="6" s="1"/>
  <c r="G179" i="6" s="1"/>
  <c r="F182" i="6"/>
  <c r="E182" i="6"/>
  <c r="E181" i="6" s="1"/>
  <c r="E180" i="6" s="1"/>
  <c r="E179" i="6" s="1"/>
  <c r="D182" i="6"/>
  <c r="D181" i="6" s="1"/>
  <c r="D180" i="6" s="1"/>
  <c r="D179" i="6" s="1"/>
  <c r="C182" i="6"/>
  <c r="C181" i="6" s="1"/>
  <c r="C180" i="6" s="1"/>
  <c r="C179" i="6" s="1"/>
  <c r="F181" i="6"/>
  <c r="F180" i="6" s="1"/>
  <c r="F179" i="6" s="1"/>
  <c r="G177" i="6"/>
  <c r="F177" i="6"/>
  <c r="E177" i="6"/>
  <c r="D177" i="6"/>
  <c r="C177" i="6"/>
  <c r="C164" i="6" s="1"/>
  <c r="G165" i="6"/>
  <c r="F165" i="6"/>
  <c r="E165" i="6"/>
  <c r="D165" i="6"/>
  <c r="G162" i="6"/>
  <c r="G161" i="6" s="1"/>
  <c r="F162" i="6"/>
  <c r="F161" i="6" s="1"/>
  <c r="E162" i="6"/>
  <c r="E161" i="6" s="1"/>
  <c r="D162" i="6"/>
  <c r="D161" i="6" s="1"/>
  <c r="C162" i="6"/>
  <c r="C161" i="6" s="1"/>
  <c r="G159" i="6"/>
  <c r="G158" i="6" s="1"/>
  <c r="F159" i="6"/>
  <c r="F158" i="6" s="1"/>
  <c r="E159" i="6"/>
  <c r="E158" i="6" s="1"/>
  <c r="D159" i="6"/>
  <c r="D158" i="6" s="1"/>
  <c r="C159" i="6"/>
  <c r="C158" i="6" s="1"/>
  <c r="G156" i="6"/>
  <c r="F156" i="6"/>
  <c r="F151" i="6" s="1"/>
  <c r="E156" i="6"/>
  <c r="D156" i="6"/>
  <c r="C156" i="6"/>
  <c r="G152" i="6"/>
  <c r="G151" i="6" s="1"/>
  <c r="F152" i="6"/>
  <c r="E152" i="6"/>
  <c r="D152" i="6"/>
  <c r="C152" i="6"/>
  <c r="C151" i="6" s="1"/>
  <c r="G148" i="6"/>
  <c r="G147" i="6" s="1"/>
  <c r="F148" i="6"/>
  <c r="E148" i="6"/>
  <c r="E147" i="6" s="1"/>
  <c r="D148" i="6"/>
  <c r="D147" i="6" s="1"/>
  <c r="C148" i="6"/>
  <c r="C147" i="6" s="1"/>
  <c r="F147" i="6"/>
  <c r="G142" i="6"/>
  <c r="F142" i="6"/>
  <c r="E142" i="6"/>
  <c r="D142" i="6"/>
  <c r="G132" i="6"/>
  <c r="F132" i="6"/>
  <c r="E132" i="6"/>
  <c r="D132" i="6"/>
  <c r="G125" i="6"/>
  <c r="F125" i="6"/>
  <c r="E125" i="6"/>
  <c r="D125" i="6"/>
  <c r="G116" i="6"/>
  <c r="F116" i="6"/>
  <c r="E116" i="6"/>
  <c r="D116" i="6"/>
  <c r="G113" i="6"/>
  <c r="F113" i="6"/>
  <c r="E113" i="6"/>
  <c r="D113" i="6"/>
  <c r="C113" i="6"/>
  <c r="G106" i="6"/>
  <c r="F106" i="6"/>
  <c r="E106" i="6"/>
  <c r="G102" i="6"/>
  <c r="F102" i="6"/>
  <c r="E102" i="6"/>
  <c r="D102" i="6"/>
  <c r="G53" i="6"/>
  <c r="G52" i="6" s="1"/>
  <c r="G51" i="6" s="1"/>
  <c r="G50" i="6" s="1"/>
  <c r="G49" i="6" s="1"/>
  <c r="F53" i="6"/>
  <c r="F52" i="6" s="1"/>
  <c r="F51" i="6" s="1"/>
  <c r="F50" i="6" s="1"/>
  <c r="F49" i="6" s="1"/>
  <c r="E53" i="6"/>
  <c r="E52" i="6" s="1"/>
  <c r="E51" i="6" s="1"/>
  <c r="E50" i="6" s="1"/>
  <c r="E49" i="6" s="1"/>
  <c r="D53" i="6"/>
  <c r="D52" i="6" s="1"/>
  <c r="D51" i="6" s="1"/>
  <c r="D50" i="6" s="1"/>
  <c r="D49" i="6" s="1"/>
  <c r="C53" i="6"/>
  <c r="C52" i="6" s="1"/>
  <c r="C51" i="6" s="1"/>
  <c r="C50" i="6" s="1"/>
  <c r="C49" i="6" s="1"/>
  <c r="G47" i="6"/>
  <c r="G46" i="6" s="1"/>
  <c r="F47" i="6"/>
  <c r="F46" i="6" s="1"/>
  <c r="E47" i="6"/>
  <c r="E46" i="6" s="1"/>
  <c r="D47" i="6"/>
  <c r="D46" i="6" s="1"/>
  <c r="C47" i="6"/>
  <c r="C46" i="6" s="1"/>
  <c r="G44" i="6"/>
  <c r="G43" i="6" s="1"/>
  <c r="F44" i="6"/>
  <c r="F43" i="6" s="1"/>
  <c r="E44" i="6"/>
  <c r="E43" i="6" s="1"/>
  <c r="D44" i="6"/>
  <c r="D43" i="6" s="1"/>
  <c r="C44" i="6"/>
  <c r="C43" i="6" s="1"/>
  <c r="G41" i="6"/>
  <c r="F41" i="6"/>
  <c r="E41" i="6"/>
  <c r="D41" i="6"/>
  <c r="C41" i="6"/>
  <c r="G28" i="6"/>
  <c r="F28" i="6"/>
  <c r="E28" i="6"/>
  <c r="D18" i="6"/>
  <c r="C18" i="6"/>
  <c r="G18" i="6"/>
  <c r="F18" i="6"/>
  <c r="E18" i="6"/>
  <c r="G12" i="6"/>
  <c r="F12" i="6"/>
  <c r="E12" i="6"/>
  <c r="D12" i="6"/>
  <c r="C12" i="6"/>
  <c r="C71" i="6" l="1"/>
  <c r="C70" i="6" s="1"/>
  <c r="C69" i="6" s="1"/>
  <c r="C68" i="6" s="1"/>
  <c r="C55" i="6" s="1"/>
  <c r="G164" i="6"/>
  <c r="C188" i="6"/>
  <c r="G71" i="6"/>
  <c r="G70" i="6" s="1"/>
  <c r="G69" i="6" s="1"/>
  <c r="G68" i="6" s="1"/>
  <c r="G55" i="6" s="1"/>
  <c r="C28" i="6"/>
  <c r="E71" i="6"/>
  <c r="E70" i="6" s="1"/>
  <c r="E69" i="6" s="1"/>
  <c r="E68" i="6" s="1"/>
  <c r="E55" i="6" s="1"/>
  <c r="G186" i="6"/>
  <c r="G185" i="6" s="1"/>
  <c r="G184" i="6" s="1"/>
  <c r="E101" i="6"/>
  <c r="F55" i="6"/>
  <c r="E11" i="6"/>
  <c r="E10" i="6" s="1"/>
  <c r="E9" i="6" s="1"/>
  <c r="E8" i="6" s="1"/>
  <c r="E7" i="6" s="1"/>
  <c r="E6" i="6" s="1"/>
  <c r="F11" i="6"/>
  <c r="F10" i="6" s="1"/>
  <c r="F9" i="6" s="1"/>
  <c r="F8" i="6" s="1"/>
  <c r="F7" i="6" s="1"/>
  <c r="F6" i="6" s="1"/>
  <c r="C187" i="6"/>
  <c r="C186" i="6" s="1"/>
  <c r="C185" i="6" s="1"/>
  <c r="C184" i="6" s="1"/>
  <c r="E115" i="6"/>
  <c r="D164" i="6"/>
  <c r="D101" i="6"/>
  <c r="E164" i="6"/>
  <c r="C101" i="6"/>
  <c r="G101" i="6"/>
  <c r="D115" i="6"/>
  <c r="C115" i="6"/>
  <c r="G115" i="6"/>
  <c r="F188" i="6"/>
  <c r="F187" i="6" s="1"/>
  <c r="F186" i="6" s="1"/>
  <c r="F185" i="6" s="1"/>
  <c r="F184" i="6" s="1"/>
  <c r="G11" i="6"/>
  <c r="G10" i="6" s="1"/>
  <c r="G9" i="6" s="1"/>
  <c r="G8" i="6" s="1"/>
  <c r="G7" i="6" s="1"/>
  <c r="G6" i="6" s="1"/>
  <c r="D28" i="6"/>
  <c r="D11" i="6" s="1"/>
  <c r="D10" i="6" s="1"/>
  <c r="D9" i="6" s="1"/>
  <c r="D8" i="6" s="1"/>
  <c r="D7" i="6" s="1"/>
  <c r="D6" i="6" s="1"/>
  <c r="E151" i="6"/>
  <c r="D151" i="6"/>
  <c r="F101" i="6"/>
  <c r="F115" i="6"/>
  <c r="F164" i="6"/>
  <c r="E188" i="6"/>
  <c r="E187" i="6" s="1"/>
  <c r="E186" i="6" s="1"/>
  <c r="E185" i="6" s="1"/>
  <c r="E184" i="6" s="1"/>
  <c r="D188" i="6"/>
  <c r="D187" i="6" s="1"/>
  <c r="D186" i="6" s="1"/>
  <c r="D185" i="6" s="1"/>
  <c r="D184" i="6" s="1"/>
  <c r="C11" i="6"/>
  <c r="C10" i="6" s="1"/>
  <c r="C9" i="6" s="1"/>
  <c r="C8" i="6" s="1"/>
  <c r="C7" i="6" s="1"/>
  <c r="C6" i="6" s="1"/>
  <c r="C100" i="6" l="1"/>
  <c r="D100" i="6"/>
  <c r="D99" i="6" s="1"/>
  <c r="D98" i="6" s="1"/>
  <c r="D97" i="6" s="1"/>
  <c r="D96" i="6" s="1"/>
  <c r="F100" i="6"/>
  <c r="F99" i="6" s="1"/>
  <c r="F98" i="6" s="1"/>
  <c r="F97" i="6" s="1"/>
  <c r="F96" i="6" s="1"/>
  <c r="E100" i="6"/>
  <c r="E99" i="6" s="1"/>
  <c r="E98" i="6" s="1"/>
  <c r="E97" i="6" s="1"/>
  <c r="E96" i="6" s="1"/>
  <c r="C99" i="6"/>
  <c r="C98" i="6" s="1"/>
  <c r="C97" i="6" s="1"/>
  <c r="C96" i="6" s="1"/>
  <c r="G100" i="6"/>
  <c r="G99" i="6" s="1"/>
  <c r="G98" i="6" s="1"/>
  <c r="G97" i="6" s="1"/>
  <c r="G96" i="6" s="1"/>
  <c r="D149" i="4" l="1"/>
  <c r="D148" i="4" s="1"/>
  <c r="D147" i="4" s="1"/>
  <c r="E149" i="4"/>
  <c r="E148" i="4" s="1"/>
  <c r="E147" i="4" s="1"/>
  <c r="F149" i="4"/>
  <c r="F148" i="4" s="1"/>
  <c r="F147" i="4" s="1"/>
  <c r="G149" i="4"/>
  <c r="G148" i="4" s="1"/>
  <c r="G147" i="4" s="1"/>
  <c r="C149" i="4"/>
  <c r="C148" i="4" s="1"/>
  <c r="C147" i="4" s="1"/>
  <c r="D135" i="4"/>
  <c r="D130" i="4"/>
  <c r="D139" i="4"/>
  <c r="E139" i="4"/>
  <c r="F139" i="4"/>
  <c r="G139" i="4"/>
  <c r="E135" i="4"/>
  <c r="F135" i="4"/>
  <c r="G135" i="4"/>
  <c r="D133" i="4"/>
  <c r="E133" i="4"/>
  <c r="F133" i="4"/>
  <c r="G133" i="4"/>
  <c r="E130" i="4"/>
  <c r="F130" i="4"/>
  <c r="G130" i="4"/>
  <c r="D122" i="4"/>
  <c r="E122" i="4"/>
  <c r="F122" i="4"/>
  <c r="G122" i="4"/>
  <c r="D118" i="4"/>
  <c r="E118" i="4"/>
  <c r="F118" i="4"/>
  <c r="G118" i="4"/>
  <c r="D116" i="4"/>
  <c r="E116" i="4"/>
  <c r="F116" i="4"/>
  <c r="G116" i="4"/>
  <c r="D114" i="4"/>
  <c r="E114" i="4"/>
  <c r="E113" i="4" s="1"/>
  <c r="F114" i="4"/>
  <c r="F113" i="4" s="1"/>
  <c r="G114" i="4"/>
  <c r="D51" i="4"/>
  <c r="D91" i="4"/>
  <c r="D90" i="4" s="1"/>
  <c r="D69" i="4"/>
  <c r="D56" i="4"/>
  <c r="D53" i="4"/>
  <c r="D47" i="4"/>
  <c r="D78" i="4"/>
  <c r="D66" i="4"/>
  <c r="D34" i="4"/>
  <c r="D33" i="4" s="1"/>
  <c r="D17" i="4"/>
  <c r="C131" i="4"/>
  <c r="C139" i="4"/>
  <c r="C135" i="4"/>
  <c r="C133" i="4"/>
  <c r="C130" i="4"/>
  <c r="C118" i="4"/>
  <c r="C122" i="4"/>
  <c r="C116" i="4"/>
  <c r="C114" i="4"/>
  <c r="G76" i="4"/>
  <c r="G105" i="4"/>
  <c r="F105" i="4"/>
  <c r="E105" i="4"/>
  <c r="D105" i="4"/>
  <c r="C105" i="4"/>
  <c r="E99" i="4"/>
  <c r="G99" i="4"/>
  <c r="F99" i="4"/>
  <c r="D99" i="4"/>
  <c r="C99" i="4"/>
  <c r="G95" i="4"/>
  <c r="G94" i="4" s="1"/>
  <c r="F95" i="4"/>
  <c r="F94" i="4" s="1"/>
  <c r="E95" i="4"/>
  <c r="E94" i="4" s="1"/>
  <c r="D95" i="4"/>
  <c r="D94" i="4" s="1"/>
  <c r="C95" i="4"/>
  <c r="C94" i="4" s="1"/>
  <c r="G91" i="4"/>
  <c r="G90" i="4" s="1"/>
  <c r="F91" i="4"/>
  <c r="F90" i="4" s="1"/>
  <c r="E91" i="4"/>
  <c r="E90" i="4" s="1"/>
  <c r="C91" i="4"/>
  <c r="C90" i="4" s="1"/>
  <c r="G88" i="4"/>
  <c r="F88" i="4"/>
  <c r="E88" i="4"/>
  <c r="D88" i="4"/>
  <c r="C88" i="4"/>
  <c r="G86" i="4"/>
  <c r="F86" i="4"/>
  <c r="E86" i="4"/>
  <c r="D86" i="4"/>
  <c r="C86" i="4"/>
  <c r="G82" i="4"/>
  <c r="G81" i="4" s="1"/>
  <c r="F82" i="4"/>
  <c r="F81" i="4" s="1"/>
  <c r="E82" i="4"/>
  <c r="E81" i="4" s="1"/>
  <c r="D82" i="4"/>
  <c r="D81" i="4" s="1"/>
  <c r="C82" i="4"/>
  <c r="C81" i="4" s="1"/>
  <c r="F76" i="4"/>
  <c r="E76" i="4"/>
  <c r="C76" i="4"/>
  <c r="F67" i="4"/>
  <c r="C67" i="4"/>
  <c r="G60" i="4"/>
  <c r="F60" i="4"/>
  <c r="E60" i="4"/>
  <c r="C60" i="4"/>
  <c r="G56" i="4"/>
  <c r="F56" i="4"/>
  <c r="E56" i="4"/>
  <c r="C56" i="4"/>
  <c r="G53" i="4"/>
  <c r="F53" i="4"/>
  <c r="E53" i="4"/>
  <c r="C53" i="4"/>
  <c r="G51" i="4"/>
  <c r="F51" i="4"/>
  <c r="E51" i="4"/>
  <c r="C51" i="4"/>
  <c r="G47" i="4"/>
  <c r="F47" i="4"/>
  <c r="E47" i="4"/>
  <c r="C47" i="4"/>
  <c r="G39" i="4"/>
  <c r="F39" i="4"/>
  <c r="E39" i="4"/>
  <c r="D39" i="4"/>
  <c r="C39" i="4"/>
  <c r="G34" i="4"/>
  <c r="G33" i="4" s="1"/>
  <c r="F34" i="4"/>
  <c r="F33" i="4" s="1"/>
  <c r="E34" i="4"/>
  <c r="E33" i="4" s="1"/>
  <c r="C34" i="4"/>
  <c r="C33" i="4" s="1"/>
  <c r="G30" i="4"/>
  <c r="F30" i="4"/>
  <c r="E30" i="4"/>
  <c r="D30" i="4"/>
  <c r="C30" i="4"/>
  <c r="G27" i="4"/>
  <c r="F27" i="4"/>
  <c r="E27" i="4"/>
  <c r="D27" i="4"/>
  <c r="C27" i="4"/>
  <c r="G24" i="4"/>
  <c r="G23" i="4" s="1"/>
  <c r="F24" i="4"/>
  <c r="F23" i="4" s="1"/>
  <c r="E24" i="4"/>
  <c r="E23" i="4" s="1"/>
  <c r="D24" i="4"/>
  <c r="D23" i="4" s="1"/>
  <c r="C24" i="4"/>
  <c r="C23" i="4" s="1"/>
  <c r="G21" i="4"/>
  <c r="G20" i="4" s="1"/>
  <c r="F21" i="4"/>
  <c r="F20" i="4" s="1"/>
  <c r="E21" i="4"/>
  <c r="E20" i="4" s="1"/>
  <c r="D21" i="4"/>
  <c r="D20" i="4" s="1"/>
  <c r="C21" i="4"/>
  <c r="C20" i="4" s="1"/>
  <c r="D18" i="4"/>
  <c r="G18" i="4"/>
  <c r="F18" i="4"/>
  <c r="E18" i="4"/>
  <c r="C18" i="4"/>
  <c r="F15" i="4"/>
  <c r="E15" i="4"/>
  <c r="G15" i="4"/>
  <c r="C15" i="4"/>
  <c r="G13" i="4"/>
  <c r="F13" i="4"/>
  <c r="E13" i="4"/>
  <c r="D13" i="4"/>
  <c r="C13" i="4"/>
  <c r="G11" i="4"/>
  <c r="F11" i="4"/>
  <c r="E11" i="4"/>
  <c r="D11" i="4"/>
  <c r="C11" i="4"/>
  <c r="D46" i="4" l="1"/>
  <c r="E129" i="4"/>
  <c r="C98" i="4"/>
  <c r="C97" i="4" s="1"/>
  <c r="D15" i="4"/>
  <c r="D10" i="4" s="1"/>
  <c r="D76" i="4"/>
  <c r="G113" i="4"/>
  <c r="G129" i="4"/>
  <c r="D129" i="4"/>
  <c r="D113" i="4"/>
  <c r="C113" i="4"/>
  <c r="D60" i="4"/>
  <c r="C129" i="4"/>
  <c r="D26" i="4"/>
  <c r="C46" i="4"/>
  <c r="D67" i="4"/>
  <c r="C55" i="4"/>
  <c r="C26" i="4"/>
  <c r="E98" i="4"/>
  <c r="E97" i="4" s="1"/>
  <c r="F98" i="4"/>
  <c r="F97" i="4" s="1"/>
  <c r="G98" i="4"/>
  <c r="G97" i="4" s="1"/>
  <c r="E85" i="4"/>
  <c r="E46" i="4"/>
  <c r="F55" i="4"/>
  <c r="G67" i="4"/>
  <c r="G55" i="4" s="1"/>
  <c r="D85" i="4"/>
  <c r="C85" i="4"/>
  <c r="G85" i="4"/>
  <c r="F46" i="4"/>
  <c r="G46" i="4"/>
  <c r="E67" i="4"/>
  <c r="E55" i="4" s="1"/>
  <c r="F85" i="4"/>
  <c r="D98" i="4"/>
  <c r="D97" i="4" s="1"/>
  <c r="G26" i="4"/>
  <c r="F26" i="4"/>
  <c r="E10" i="4"/>
  <c r="E9" i="4" s="1"/>
  <c r="E26" i="4"/>
  <c r="C10" i="4"/>
  <c r="F10" i="4"/>
  <c r="F9" i="4" s="1"/>
  <c r="G10" i="4"/>
  <c r="G39" i="2"/>
  <c r="G42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I16" i="2" l="1"/>
  <c r="D9" i="4"/>
  <c r="D8" i="4" s="1"/>
  <c r="J16" i="2"/>
  <c r="J25" i="2" s="1"/>
  <c r="J32" i="2" s="1"/>
  <c r="J33" i="2" s="1"/>
  <c r="G16" i="2"/>
  <c r="G25" i="2" s="1"/>
  <c r="G32" i="2" s="1"/>
  <c r="C9" i="4"/>
  <c r="G9" i="4"/>
  <c r="G8" i="4" s="1"/>
  <c r="H16" i="2"/>
  <c r="H25" i="2" s="1"/>
  <c r="H32" i="2" s="1"/>
  <c r="H33" i="2" s="1"/>
  <c r="D55" i="4"/>
  <c r="D45" i="4" s="1"/>
  <c r="D44" i="4" s="1"/>
  <c r="C8" i="4"/>
  <c r="C45" i="4"/>
  <c r="C44" i="4" s="1"/>
  <c r="G45" i="4"/>
  <c r="G44" i="4" s="1"/>
  <c r="F45" i="4"/>
  <c r="F44" i="4" s="1"/>
  <c r="E45" i="4"/>
  <c r="E44" i="4" s="1"/>
  <c r="E8" i="4"/>
  <c r="F8" i="4"/>
  <c r="F16" i="2"/>
  <c r="F25" i="2" s="1"/>
  <c r="F32" i="2" s="1"/>
  <c r="F33" i="2" s="1"/>
  <c r="I25" i="2"/>
  <c r="I32" i="2" s="1"/>
  <c r="I33" i="2" s="1"/>
  <c r="G33" i="2" l="1"/>
</calcChain>
</file>

<file path=xl/sharedStrings.xml><?xml version="1.0" encoding="utf-8"?>
<sst xmlns="http://schemas.openxmlformats.org/spreadsheetml/2006/main" count="488" uniqueCount="256">
  <si>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</si>
  <si>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</si>
  <si>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</si>
  <si>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</si>
  <si>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</si>
  <si>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</si>
  <si>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</si>
  <si>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</si>
  <si>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</si>
  <si>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</si>
  <si>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</si>
  <si>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</si>
  <si>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</si>
  <si>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</si>
  <si>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</si>
  <si>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</si>
  <si>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</si>
  <si>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</si>
  <si>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</si>
  <si>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</si>
  <si>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</si>
  <si>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</si>
  <si>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</si>
  <si>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</si>
  <si>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</si>
  <si>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</si>
  <si>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</si>
  <si>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</si>
  <si>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</si>
  <si>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</si>
  <si>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</si>
  <si>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</si>
  <si>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</si>
  <si>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</si>
  <si>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</si>
  <si>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</si>
  <si>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</si>
  <si>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</si>
  <si>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</si>
  <si>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</si>
  <si>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</si>
  <si>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</si>
  <si>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</si>
  <si>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</si>
  <si>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</si>
  <si>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</si>
  <si>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</si>
  <si>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</si>
  <si>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</si>
  <si>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</si>
  <si>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</si>
  <si>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</si>
  <si>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</si>
  <si>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</si>
  <si>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</si>
  <si>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</si>
  <si>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</si>
  <si>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</si>
  <si>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</si>
  <si>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</si>
  <si>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PRORAČUN JEDINICE LOKALNE I PODRUČNE (REGIONALNE) SAMOUPRAVE/
FINANCIJSKI PLAN PRORAČUNSKOG KORISNIKA JEDINICE LOKALNE I PODRUČNE (REGIONALNE) SAMOUPRAVE 
ZA GODINU 2026. I PROJEKCIJE ZA GODINU 2027. I 2028.</t>
  </si>
  <si>
    <t>PLAN 
(2026.)</t>
  </si>
  <si>
    <t>PROJEKCIJA 
(2027.)</t>
  </si>
  <si>
    <t>PROJEKCIJA
(2028.)</t>
  </si>
  <si>
    <t>IZVRŠENJE 
(2024.)</t>
  </si>
  <si>
    <t>TEKUĆI PLAN 
(2025.)</t>
  </si>
  <si>
    <t>Pomoći od međunarodnih organizacija te institucija i tijela EU</t>
  </si>
  <si>
    <t>Tekuće pomoći od institucija i tijela  EU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</si>
  <si>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</si>
  <si>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</si>
  <si>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</si>
  <si>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</si>
  <si>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</si>
  <si>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</si>
  <si>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</si>
  <si>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</si>
  <si>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</si>
  <si>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</si>
  <si>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</si>
  <si>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</si>
  <si>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</si>
  <si>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i povrati po protestira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</si>
  <si>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</si>
  <si>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</si>
  <si>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</si>
  <si>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</si>
  <si>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</si>
  <si>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</si>
  <si>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</si>
  <si>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</si>
  <si>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</si>
  <si>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</si>
  <si>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</si>
  <si>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</si>
  <si>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</si>
  <si>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</si>
  <si>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</si>
  <si>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</si>
  <si>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</si>
  <si>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</si>
  <si>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</si>
  <si>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</si>
  <si>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</si>
  <si>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</si>
  <si>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</si>
  <si>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</si>
  <si>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</si>
  <si>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</si>
  <si>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</si>
  <si>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</si>
  <si>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</si>
  <si>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</si>
  <si>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</si>
  <si>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</si>
  <si>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</si>
  <si>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</si>
  <si>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</si>
  <si>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</si>
  <si>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</si>
  <si>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</si>
  <si>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</si>
  <si>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</si>
  <si>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</si>
  <si>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</si>
  <si>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</si>
  <si>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</si>
  <si>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</si>
  <si>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</si>
  <si>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</si>
  <si>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</si>
  <si>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</si>
  <si>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</si>
  <si>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</si>
  <si>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</si>
  <si>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</si>
  <si>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</si>
  <si>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</si>
  <si>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</si>
  <si>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</si>
  <si>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</si>
  <si>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</si>
  <si>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</si>
  <si>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Pomoći</t>
  </si>
  <si>
    <t>Pomioći unutar općeg proračuna</t>
  </si>
  <si>
    <t>Tekuće pomoći unutar općeg proračuna</t>
  </si>
  <si>
    <t>Decentralizirana sredstva</t>
  </si>
  <si>
    <t>Vlastiti i namjenski prihodi proračunskih korisnika</t>
  </si>
  <si>
    <t>09</t>
  </si>
  <si>
    <t>Obrazovanje</t>
  </si>
  <si>
    <t>091</t>
  </si>
  <si>
    <t>Predškolsko i osnovno obrazovanje</t>
  </si>
  <si>
    <t>0912</t>
  </si>
  <si>
    <t>Osnovno obrazovanje</t>
  </si>
  <si>
    <t>PROGRAM 1019</t>
  </si>
  <si>
    <t>Ulaganja u osnovno školstvo - zakonski standard</t>
  </si>
  <si>
    <t>Aktivnost A100032</t>
  </si>
  <si>
    <t>Materijalni i financijski rashodi osnovnih škola - decentralizirana sredstva</t>
  </si>
  <si>
    <t>Izvor financiranja 4.</t>
  </si>
  <si>
    <t>Izvor financiranja 4.8.</t>
  </si>
  <si>
    <t>Dnevnice za službeni put u zemlji</t>
  </si>
  <si>
    <t>Naknade za smještaj na službenom putu u zemlji</t>
  </si>
  <si>
    <t>Naknade za prijevoz na službenom putu u zemlji</t>
  </si>
  <si>
    <t>Seminari, savjetovanja i simpoziji</t>
  </si>
  <si>
    <t>Tečajevi i stručni ispiti</t>
  </si>
  <si>
    <t>Uredski materijal</t>
  </si>
  <si>
    <t>Literatura (publikacije, časopisi, glasila, knjige i ostalo)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</si>
  <si>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</si>
  <si>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</si>
  <si>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</si>
  <si>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</si>
  <si>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</si>
  <si>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Ostali materijal i dijelovi za tekuće i investicijsko održavanje</t>
  </si>
  <si>
    <t>Usluge telefona, telefaxa</t>
  </si>
  <si>
    <t>Poštarina (pisma, tiskanice i sl.)</t>
  </si>
  <si>
    <t>Ostale usluge tekućeg i investicijskog održavanja</t>
  </si>
  <si>
    <t>Ostale usluge promidžbe i informiranja</t>
  </si>
  <si>
    <t>Opskrba vodom</t>
  </si>
  <si>
    <t>Iznošenje i odvoz smeća</t>
  </si>
  <si>
    <t>Ostale komunalne usluge</t>
  </si>
  <si>
    <t>Obvezni i preventivni zdravstveni pregledi zaposlenika</t>
  </si>
  <si>
    <t>Ostale zdravstvene usluge</t>
  </si>
  <si>
    <t>Ostale računalne usluge</t>
  </si>
  <si>
    <t>Film i izrada fotografija</t>
  </si>
  <si>
    <t>Ostale nespomenute usluge</t>
  </si>
  <si>
    <t>Usluge platnog prometa</t>
  </si>
  <si>
    <t>Ostale naknade iz proračuna u naravi</t>
  </si>
  <si>
    <t>Aktivnost T1000003</t>
  </si>
  <si>
    <t xml:space="preserve">Tekuće i investicijsko održavanje osnovnih škola </t>
  </si>
  <si>
    <t>PROGRAM 1020</t>
  </si>
  <si>
    <t>Ulaganja u osnovno školstvo - iznad zakonskog standarda</t>
  </si>
  <si>
    <t>Aktivnost A100079</t>
  </si>
  <si>
    <t>Sufinanciranje nabave udžbenika i školskog materijala</t>
  </si>
  <si>
    <t>Izvor financiranja 1.</t>
  </si>
  <si>
    <t>Izvor financiranja 1.1.</t>
  </si>
  <si>
    <t>Izvor financiranja 5.</t>
  </si>
  <si>
    <t>Izvor financiranja 5.5.</t>
  </si>
  <si>
    <t>Aktivnost A100111</t>
  </si>
  <si>
    <t>Natjecanja učenika osnovnih škola</t>
  </si>
  <si>
    <t>Nagrade</t>
  </si>
  <si>
    <t>Namirnice</t>
  </si>
  <si>
    <t>Ostale usluge za komunikaciju i prijevoz</t>
  </si>
  <si>
    <t>Ostale naknade iz proračuna u novcu</t>
  </si>
  <si>
    <t>PROGRAM 1033</t>
  </si>
  <si>
    <t>Ulaganja u osnovno školstvo - iz vlastitih i namjenskih prihoda</t>
  </si>
  <si>
    <t>Aktivnost A100066</t>
  </si>
  <si>
    <t>Podizanje standarda iz vlastitih i namjenskih prihoda</t>
  </si>
  <si>
    <t>Izvor financiranja 4.9.</t>
  </si>
  <si>
    <t>Plaće (bruto)</t>
  </si>
  <si>
    <t>Plaće za zaposlene</t>
  </si>
  <si>
    <t>Darovi</t>
  </si>
  <si>
    <t>Otpremnine</t>
  </si>
  <si>
    <t>Naknade za bolest, invalidnost i smrtni slučaj</t>
  </si>
  <si>
    <t>Regres za godišnji odmor</t>
  </si>
  <si>
    <t>Ostali nenavedeni rashodi za zaposlene</t>
  </si>
  <si>
    <t>Dnevnice za službeni put u inozemstvu</t>
  </si>
  <si>
    <t>Naknade za prijevoz na službenom putu u inozemstvu</t>
  </si>
  <si>
    <t>Dnevnice Per diem</t>
  </si>
  <si>
    <t>Ostali rashodi za službena putovanja</t>
  </si>
  <si>
    <t>Naknade za prijevoz na posao i s posla</t>
  </si>
  <si>
    <t>Sitni inventar</t>
  </si>
  <si>
    <t>Promidžbeni materijali</t>
  </si>
  <si>
    <t>Laboratorijske usluge</t>
  </si>
  <si>
    <t>Ostale zdravstvene i veterinarske usluge</t>
  </si>
  <si>
    <t>Ugovori o djelu</t>
  </si>
  <si>
    <t>Ostale intelektualne usluge</t>
  </si>
  <si>
    <t>Tuzemne članarine</t>
  </si>
  <si>
    <t>Novčana naknada poslodavca zbog nezapošljavanja osoba s invaliditetom</t>
  </si>
  <si>
    <t>Negativne tečajne razlike</t>
  </si>
  <si>
    <t>Pomoći inozemnim vladama</t>
  </si>
  <si>
    <t>Tekuće pomoći inozemnim vladama u EU</t>
  </si>
  <si>
    <t>Tekuće pomoći proračunskim korisnicima gradskih proračuna temeljem prijenosa EU sredstava</t>
  </si>
  <si>
    <t>Ostale tekuće donacije u naravi</t>
  </si>
  <si>
    <t>Računala i računalna oprema</t>
  </si>
  <si>
    <t>Uredski namještaj</t>
  </si>
  <si>
    <t>Oprema za grijanje, ventilaciju i hlađenje</t>
  </si>
  <si>
    <t>Laboratorijska oprema</t>
  </si>
  <si>
    <t>Precizni i optički instrumenti</t>
  </si>
  <si>
    <t>Mjerni i kontrolni uređaji</t>
  </si>
  <si>
    <t>Ostali instrumenti, uređaji i strojevi</t>
  </si>
  <si>
    <t>Sportska oprema</t>
  </si>
  <si>
    <t>Glazbeni instrumenti i oprema</t>
  </si>
  <si>
    <t>Strojevi</t>
  </si>
  <si>
    <t>Oprema</t>
  </si>
  <si>
    <t>Aktivnost T100042</t>
  </si>
  <si>
    <t>Projekt: "Osiguravanje školske prehrane za djecu u riziku od siromaštva"</t>
  </si>
  <si>
    <t>Aktivnost T100059</t>
  </si>
  <si>
    <t>Projekt: "in-In - integracija i inkluzija"</t>
  </si>
  <si>
    <t>Aktivnost T100064</t>
  </si>
  <si>
    <t>Projekt: "ŠKOLSKA SHEMA"</t>
  </si>
  <si>
    <t>Aktivnost A1000079</t>
  </si>
  <si>
    <t>Izvr financiranja 4.9.</t>
  </si>
  <si>
    <t>Tekuće pomoći HZMO-u, HZZ-u i HZZO-u</t>
  </si>
  <si>
    <t>Pomoći unutar općeg proračuna</t>
  </si>
  <si>
    <t>Kazne, upravne mjere i ostali prihodi</t>
  </si>
  <si>
    <t>Ostali prihodi</t>
  </si>
  <si>
    <t>Izvr financiranja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</si>
</sst>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3" fontId="8" fillId="2" borderId="5" xfId="0" applyNumberFormat="1" applyFont="1" applyFill="1" applyBorder="1" applyAlignment="1">
      <alignment horizontal="right"/>
    </xf>
    <xf numFmtId="3" fontId="13" fillId="2" borderId="5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3" fontId="23" fillId="2" borderId="5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quotePrefix="1" applyFont="1" applyFill="1" applyBorder="1" applyAlignment="1">
      <alignment horizontal="left" vertical="center"/>
    </xf>
    <xf numFmtId="0" fontId="22" fillId="2" borderId="4" xfId="0" quotePrefix="1" applyFont="1" applyFill="1" applyBorder="1" applyAlignment="1">
      <alignment horizontal="left" vertical="center"/>
    </xf>
    <xf numFmtId="0" fontId="15" fillId="2" borderId="4" xfId="0" applyNumberFormat="1" applyFont="1" applyFill="1" applyBorder="1" applyAlignment="1" applyProtection="1">
      <alignment horizontal="left" vertical="center"/>
    </xf>
    <xf numFmtId="0" fontId="15" fillId="2" borderId="4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4" xfId="0" quotePrefix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22" fillId="2" borderId="4" xfId="0" quotePrefix="1" applyFont="1" applyFill="1" applyBorder="1" applyAlignment="1">
      <alignment horizontal="left" vertical="center" wrapText="1"/>
    </xf>
    <xf numFmtId="0" fontId="16" fillId="2" borderId="4" xfId="0" quotePrefix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vertical="center" wrapText="1"/>
    </xf>
    <xf numFmtId="0" fontId="11" fillId="0" borderId="0" xfId="3" applyFont="1"/>
    <xf numFmtId="0" fontId="15" fillId="2" borderId="4" xfId="3" quotePrefix="1" applyFont="1" applyFill="1" applyBorder="1" applyAlignment="1">
      <alignment horizontal="left" vertical="center" wrapText="1"/>
    </xf>
    <xf numFmtId="3" fontId="15" fillId="2" borderId="4" xfId="3" applyNumberFormat="1" applyFont="1" applyFill="1" applyBorder="1" applyAlignment="1" applyProtection="1">
      <alignment horizontal="right" vertical="center" wrapText="1"/>
    </xf>
    <xf numFmtId="3" fontId="16" fillId="2" borderId="4" xfId="3" applyNumberFormat="1" applyFont="1" applyFill="1" applyBorder="1" applyAlignment="1" applyProtection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15" fillId="2" borderId="4" xfId="3" quotePrefix="1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 applyProtection="1">
      <alignment horizontal="right" wrapText="1"/>
    </xf>
    <xf numFmtId="0" fontId="8" fillId="2" borderId="4" xfId="3" applyNumberFormat="1" applyFont="1" applyFill="1" applyBorder="1" applyAlignment="1" applyProtection="1">
      <alignment horizontal="left" vertical="center" wrapText="1" indent="4"/>
    </xf>
    <xf numFmtId="0" fontId="8" fillId="2" borderId="4" xfId="3" applyNumberFormat="1" applyFont="1" applyFill="1" applyBorder="1" applyAlignment="1" applyProtection="1">
      <alignment horizontal="left" vertical="center" wrapText="1" indent="3"/>
    </xf>
    <xf numFmtId="0" fontId="26" fillId="0" borderId="4" xfId="3" applyFont="1" applyBorder="1"/>
    <xf numFmtId="0" fontId="12" fillId="0" borderId="4" xfId="3" applyFont="1" applyBorder="1"/>
    <xf numFmtId="0" fontId="13" fillId="2" borderId="4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4" fontId="4" fillId="0" borderId="0" xfId="3" applyNumberFormat="1" applyFont="1"/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J15" sqref="J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9"/>
    </row>
    <row r="2" spans="1:10" s="2" customFormat="1" ht="51" customHeight="1" x14ac:dyDescent="0.25">
      <c r="A2" s="126" t="s">
        <v>60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26" t="s">
        <v>0</v>
      </c>
      <c r="B4" s="126"/>
      <c r="C4" s="126"/>
      <c r="D4" s="126"/>
      <c r="E4" s="126"/>
      <c r="F4" s="126"/>
      <c r="G4" s="126"/>
      <c r="H4" s="126"/>
      <c r="I4" s="127"/>
      <c r="J4" s="12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26" t="s">
        <v>14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29" t="s">
        <v>12</v>
      </c>
      <c r="B8" s="130"/>
      <c r="C8" s="130"/>
      <c r="D8" s="130"/>
      <c r="E8" s="130"/>
      <c r="F8" s="66" t="s">
        <v>64</v>
      </c>
      <c r="G8" s="66" t="s">
        <v>65</v>
      </c>
      <c r="H8" s="67" t="s">
        <v>61</v>
      </c>
      <c r="I8" s="67" t="s">
        <v>62</v>
      </c>
      <c r="J8" s="67" t="s">
        <v>63</v>
      </c>
    </row>
    <row r="9" spans="1:10" s="33" customFormat="1" ht="12" customHeight="1" x14ac:dyDescent="0.25">
      <c r="A9" s="121">
        <v>1</v>
      </c>
      <c r="B9" s="121"/>
      <c r="C9" s="121"/>
      <c r="D9" s="121"/>
      <c r="E9" s="121"/>
      <c r="F9" s="68">
        <v>2</v>
      </c>
      <c r="G9" s="68">
        <v>3</v>
      </c>
      <c r="H9" s="69">
        <v>4</v>
      </c>
      <c r="I9" s="69">
        <v>5</v>
      </c>
      <c r="J9" s="69">
        <v>6</v>
      </c>
    </row>
    <row r="10" spans="1:10" s="2" customFormat="1" x14ac:dyDescent="0.25">
      <c r="A10" s="122" t="s">
        <v>3</v>
      </c>
      <c r="B10" s="120"/>
      <c r="C10" s="120"/>
      <c r="D10" s="120"/>
      <c r="E10" s="131"/>
      <c r="F10" s="10">
        <f>F11+F12</f>
        <v>1580616.39</v>
      </c>
      <c r="G10" s="10">
        <f t="shared" ref="G10:J10" si="0">G11+G12</f>
        <v>1843839</v>
      </c>
      <c r="H10" s="10">
        <f t="shared" si="0"/>
        <v>1834733</v>
      </c>
      <c r="I10" s="10">
        <f t="shared" si="0"/>
        <v>1834733</v>
      </c>
      <c r="J10" s="10">
        <f t="shared" si="0"/>
        <v>1834733</v>
      </c>
    </row>
    <row r="11" spans="1:10" s="2" customFormat="1" x14ac:dyDescent="0.25">
      <c r="A11" s="134" t="s">
        <v>1</v>
      </c>
      <c r="B11" s="135"/>
      <c r="C11" s="135"/>
      <c r="D11" s="135"/>
      <c r="E11" s="133"/>
      <c r="F11" s="11">
        <v>1580616.39</v>
      </c>
      <c r="G11" s="11">
        <v>1843839</v>
      </c>
      <c r="H11" s="11">
        <v>1834733</v>
      </c>
      <c r="I11" s="11">
        <v>1834733</v>
      </c>
      <c r="J11" s="11">
        <v>1834733</v>
      </c>
    </row>
    <row r="12" spans="1:10" s="2" customFormat="1" x14ac:dyDescent="0.25">
      <c r="A12" s="136" t="s">
        <v>2</v>
      </c>
      <c r="B12" s="133"/>
      <c r="C12" s="133"/>
      <c r="D12" s="133"/>
      <c r="E12" s="133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1601960.18</v>
      </c>
      <c r="G13" s="10">
        <f t="shared" ref="G13:J13" si="1">G14+G15</f>
        <v>1899894</v>
      </c>
      <c r="H13" s="10">
        <f t="shared" si="1"/>
        <v>1834733</v>
      </c>
      <c r="I13" s="10">
        <f t="shared" si="1"/>
        <v>1834733</v>
      </c>
      <c r="J13" s="10">
        <f t="shared" si="1"/>
        <v>1834733</v>
      </c>
    </row>
    <row r="14" spans="1:10" s="2" customFormat="1" x14ac:dyDescent="0.25">
      <c r="A14" s="137" t="s">
        <v>4</v>
      </c>
      <c r="B14" s="135"/>
      <c r="C14" s="135"/>
      <c r="D14" s="135"/>
      <c r="E14" s="135"/>
      <c r="F14" s="11">
        <v>1592756.67</v>
      </c>
      <c r="G14" s="11">
        <v>1886494</v>
      </c>
      <c r="H14" s="11">
        <v>1825933</v>
      </c>
      <c r="I14" s="11">
        <v>1825933</v>
      </c>
      <c r="J14" s="11">
        <v>1825933</v>
      </c>
    </row>
    <row r="15" spans="1:10" s="2" customFormat="1" x14ac:dyDescent="0.25">
      <c r="A15" s="132" t="s">
        <v>5</v>
      </c>
      <c r="B15" s="133"/>
      <c r="C15" s="133"/>
      <c r="D15" s="133"/>
      <c r="E15" s="133"/>
      <c r="F15" s="14">
        <v>9203.51</v>
      </c>
      <c r="G15" s="14">
        <v>13400</v>
      </c>
      <c r="H15" s="14">
        <v>8800</v>
      </c>
      <c r="I15" s="14">
        <v>8800</v>
      </c>
      <c r="J15" s="14">
        <v>8800</v>
      </c>
    </row>
    <row r="16" spans="1:10" s="2" customFormat="1" x14ac:dyDescent="0.25">
      <c r="A16" s="119" t="s">
        <v>7</v>
      </c>
      <c r="B16" s="120"/>
      <c r="C16" s="120"/>
      <c r="D16" s="120"/>
      <c r="E16" s="120"/>
      <c r="F16" s="10">
        <f>F10-F13</f>
        <v>-21343.790000000037</v>
      </c>
      <c r="G16" s="10">
        <f t="shared" ref="G16:J16" si="2">G10-G13</f>
        <v>-56055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26" t="s">
        <v>15</v>
      </c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29" t="s">
        <v>12</v>
      </c>
      <c r="B20" s="130"/>
      <c r="C20" s="130"/>
      <c r="D20" s="130"/>
      <c r="E20" s="130"/>
      <c r="F20" s="66" t="s">
        <v>64</v>
      </c>
      <c r="G20" s="66" t="s">
        <v>65</v>
      </c>
      <c r="H20" s="67" t="s">
        <v>61</v>
      </c>
      <c r="I20" s="67" t="s">
        <v>62</v>
      </c>
      <c r="J20" s="67" t="s">
        <v>63</v>
      </c>
    </row>
    <row r="21" spans="1:10" s="33" customFormat="1" ht="12" customHeight="1" x14ac:dyDescent="0.25">
      <c r="A21" s="121">
        <v>1</v>
      </c>
      <c r="B21" s="121"/>
      <c r="C21" s="121"/>
      <c r="D21" s="121"/>
      <c r="E21" s="121"/>
      <c r="F21" s="68">
        <v>2</v>
      </c>
      <c r="G21" s="68">
        <v>3</v>
      </c>
      <c r="H21" s="69">
        <v>4</v>
      </c>
      <c r="I21" s="69">
        <v>5</v>
      </c>
      <c r="J21" s="69">
        <v>6</v>
      </c>
    </row>
    <row r="22" spans="1:10" s="2" customFormat="1" x14ac:dyDescent="0.25">
      <c r="A22" s="132" t="s">
        <v>8</v>
      </c>
      <c r="B22" s="133"/>
      <c r="C22" s="133"/>
      <c r="D22" s="133"/>
      <c r="E22" s="133"/>
      <c r="F22" s="14"/>
      <c r="G22" s="14"/>
      <c r="H22" s="14"/>
      <c r="I22" s="14"/>
      <c r="J22" s="13"/>
    </row>
    <row r="23" spans="1:10" s="2" customFormat="1" x14ac:dyDescent="0.25">
      <c r="A23" s="132" t="s">
        <v>9</v>
      </c>
      <c r="B23" s="133"/>
      <c r="C23" s="133"/>
      <c r="D23" s="133"/>
      <c r="E23" s="133"/>
      <c r="F23" s="14"/>
      <c r="G23" s="14"/>
      <c r="H23" s="14"/>
      <c r="I23" s="14"/>
      <c r="J23" s="13"/>
    </row>
    <row r="24" spans="1:10" s="2" customFormat="1" x14ac:dyDescent="0.25">
      <c r="A24" s="119" t="s">
        <v>10</v>
      </c>
      <c r="B24" s="120"/>
      <c r="C24" s="120"/>
      <c r="D24" s="120"/>
      <c r="E24" s="120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19" t="s">
        <v>11</v>
      </c>
      <c r="B25" s="120"/>
      <c r="C25" s="120"/>
      <c r="D25" s="120"/>
      <c r="E25" s="120"/>
      <c r="F25" s="10">
        <f>F16+F24</f>
        <v>-21343.790000000037</v>
      </c>
      <c r="G25" s="10">
        <f t="shared" ref="G25:J25" si="4">G16+G24</f>
        <v>-56055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26" t="s">
        <v>16</v>
      </c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11" t="s">
        <v>22</v>
      </c>
      <c r="B29" s="112"/>
      <c r="C29" s="112"/>
      <c r="D29" s="112"/>
      <c r="E29" s="113"/>
      <c r="F29" s="66" t="s">
        <v>64</v>
      </c>
      <c r="G29" s="66" t="s">
        <v>65</v>
      </c>
      <c r="H29" s="67" t="s">
        <v>61</v>
      </c>
      <c r="I29" s="67" t="s">
        <v>62</v>
      </c>
      <c r="J29" s="67" t="s">
        <v>63</v>
      </c>
    </row>
    <row r="30" spans="1:10" s="33" customFormat="1" ht="12" customHeight="1" x14ac:dyDescent="0.25">
      <c r="A30" s="121">
        <v>1</v>
      </c>
      <c r="B30" s="121"/>
      <c r="C30" s="121"/>
      <c r="D30" s="121"/>
      <c r="E30" s="121"/>
      <c r="F30" s="68">
        <v>2</v>
      </c>
      <c r="G30" s="68">
        <v>3</v>
      </c>
      <c r="H30" s="69">
        <v>4</v>
      </c>
      <c r="I30" s="69">
        <v>5</v>
      </c>
      <c r="J30" s="69">
        <v>6</v>
      </c>
    </row>
    <row r="31" spans="1:10" s="2" customFormat="1" ht="15" customHeight="1" x14ac:dyDescent="0.25">
      <c r="A31" s="114" t="s">
        <v>17</v>
      </c>
      <c r="B31" s="115"/>
      <c r="C31" s="115"/>
      <c r="D31" s="115"/>
      <c r="E31" s="116"/>
      <c r="F31" s="18">
        <v>77399.199999999997</v>
      </c>
      <c r="G31" s="18">
        <v>56055</v>
      </c>
      <c r="H31" s="18">
        <v>-100000</v>
      </c>
      <c r="I31" s="18">
        <v>0</v>
      </c>
      <c r="J31" s="19">
        <v>0</v>
      </c>
    </row>
    <row r="32" spans="1:10" s="2" customFormat="1" ht="15" customHeight="1" x14ac:dyDescent="0.25">
      <c r="A32" s="119" t="s">
        <v>18</v>
      </c>
      <c r="B32" s="120"/>
      <c r="C32" s="120"/>
      <c r="D32" s="120"/>
      <c r="E32" s="120"/>
      <c r="F32" s="20">
        <f>F25+F31</f>
        <v>56055.40999999996</v>
      </c>
      <c r="G32" s="20">
        <f t="shared" ref="G32:J32" si="5">G25+G31</f>
        <v>0</v>
      </c>
      <c r="H32" s="20">
        <f t="shared" si="5"/>
        <v>-100000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22" t="s">
        <v>19</v>
      </c>
      <c r="B33" s="123"/>
      <c r="C33" s="123"/>
      <c r="D33" s="123"/>
      <c r="E33" s="124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25" t="s">
        <v>20</v>
      </c>
      <c r="B35" s="125"/>
      <c r="C35" s="125"/>
      <c r="D35" s="125"/>
      <c r="E35" s="125"/>
      <c r="F35" s="125"/>
      <c r="G35" s="125"/>
      <c r="H35" s="125"/>
      <c r="I35" s="125"/>
      <c r="J35" s="125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111" t="s">
        <v>22</v>
      </c>
      <c r="B37" s="112"/>
      <c r="C37" s="112"/>
      <c r="D37" s="112"/>
      <c r="E37" s="113"/>
      <c r="F37" s="66" t="s">
        <v>64</v>
      </c>
      <c r="G37" s="66" t="s">
        <v>65</v>
      </c>
      <c r="H37" s="67" t="s">
        <v>61</v>
      </c>
      <c r="I37" s="67" t="s">
        <v>62</v>
      </c>
      <c r="J37" s="67" t="s">
        <v>63</v>
      </c>
    </row>
    <row r="38" spans="1:10" s="33" customFormat="1" ht="12" customHeight="1" x14ac:dyDescent="0.25">
      <c r="A38" s="121">
        <v>1</v>
      </c>
      <c r="B38" s="121"/>
      <c r="C38" s="121"/>
      <c r="D38" s="121"/>
      <c r="E38" s="121"/>
      <c r="F38" s="68">
        <v>2</v>
      </c>
      <c r="G38" s="68">
        <v>3</v>
      </c>
      <c r="H38" s="69">
        <v>4</v>
      </c>
      <c r="I38" s="69">
        <v>5</v>
      </c>
      <c r="J38" s="69">
        <v>6</v>
      </c>
    </row>
    <row r="39" spans="1:10" s="2" customFormat="1" x14ac:dyDescent="0.25">
      <c r="A39" s="114" t="s">
        <v>17</v>
      </c>
      <c r="B39" s="115"/>
      <c r="C39" s="115"/>
      <c r="D39" s="115"/>
      <c r="E39" s="116"/>
      <c r="F39" s="18">
        <v>77399.199999999997</v>
      </c>
      <c r="G39" s="18">
        <f>F42</f>
        <v>56055.199999999997</v>
      </c>
      <c r="H39" s="18">
        <v>-100000</v>
      </c>
      <c r="I39" s="18">
        <f>H42</f>
        <v>-100000</v>
      </c>
      <c r="J39" s="19">
        <f>I42</f>
        <v>-100000</v>
      </c>
    </row>
    <row r="40" spans="1:10" s="2" customFormat="1" ht="28.5" customHeight="1" x14ac:dyDescent="0.25">
      <c r="A40" s="114" t="s">
        <v>21</v>
      </c>
      <c r="B40" s="115"/>
      <c r="C40" s="115"/>
      <c r="D40" s="115"/>
      <c r="E40" s="116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14" t="s">
        <v>59</v>
      </c>
      <c r="B41" s="117"/>
      <c r="C41" s="117"/>
      <c r="D41" s="117"/>
      <c r="E41" s="118"/>
      <c r="F41" s="18">
        <v>-21344</v>
      </c>
      <c r="G41" s="18">
        <v>-56055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19" t="s">
        <v>18</v>
      </c>
      <c r="B42" s="120"/>
      <c r="C42" s="120"/>
      <c r="D42" s="120"/>
      <c r="E42" s="120"/>
      <c r="F42" s="26">
        <f>F39-F40+F41</f>
        <v>56055.199999999997</v>
      </c>
      <c r="G42" s="26">
        <f t="shared" ref="G42:J42" si="7">G39-G40+G41</f>
        <v>0.19999999999708962</v>
      </c>
      <c r="H42" s="26">
        <f t="shared" si="7"/>
        <v>-100000</v>
      </c>
      <c r="I42" s="26">
        <f t="shared" si="7"/>
        <v>-100000</v>
      </c>
      <c r="J42" s="27">
        <f t="shared" si="7"/>
        <v>-100000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A82" zoomScaleNormal="100" workbookViewId="0">
      <selection activeCell="G151" sqref="G151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9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38" t="s">
        <v>27</v>
      </c>
      <c r="B2" s="138"/>
      <c r="C2" s="138"/>
      <c r="D2" s="138"/>
      <c r="E2" s="138"/>
      <c r="F2" s="138"/>
      <c r="G2" s="138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38" t="s">
        <v>28</v>
      </c>
      <c r="B4" s="138"/>
      <c r="C4" s="138"/>
      <c r="D4" s="138"/>
      <c r="E4" s="138"/>
      <c r="F4" s="138"/>
      <c r="G4" s="138"/>
      <c r="H4" s="55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41</v>
      </c>
      <c r="B6" s="38" t="s">
        <v>22</v>
      </c>
      <c r="C6" s="39" t="s">
        <v>64</v>
      </c>
      <c r="D6" s="39" t="s">
        <v>65</v>
      </c>
      <c r="E6" s="37" t="s">
        <v>61</v>
      </c>
      <c r="F6" s="37" t="s">
        <v>62</v>
      </c>
      <c r="G6" s="37" t="s">
        <v>63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72"/>
      <c r="B8" s="73" t="s">
        <v>29</v>
      </c>
      <c r="C8" s="74">
        <f>SUM(C9,C39)</f>
        <v>1580616.47</v>
      </c>
      <c r="D8" s="74">
        <f>SUM(D9,D39)</f>
        <v>1843838.59</v>
      </c>
      <c r="E8" s="74">
        <f t="shared" ref="E8:G8" si="0">SUM(E9,E39)</f>
        <v>1834733</v>
      </c>
      <c r="F8" s="74">
        <f t="shared" si="0"/>
        <v>1834733</v>
      </c>
      <c r="G8" s="74">
        <f t="shared" si="0"/>
        <v>1834733</v>
      </c>
    </row>
    <row r="9" spans="1:10" x14ac:dyDescent="0.25">
      <c r="A9" s="75">
        <v>6</v>
      </c>
      <c r="B9" s="75" t="s">
        <v>30</v>
      </c>
      <c r="C9" s="76">
        <f t="shared" ref="C9:D9" si="1">SUM(C10,C20,C26,C23,C33,C36)</f>
        <v>1580616.47</v>
      </c>
      <c r="D9" s="76">
        <f t="shared" si="1"/>
        <v>1843838.59</v>
      </c>
      <c r="E9" s="76">
        <f>SUM(E10,E20,E26,E23,E33,E36)</f>
        <v>1834733</v>
      </c>
      <c r="F9" s="76">
        <f t="shared" ref="F9:G9" si="2">SUM(F10,F20,F26,F23,F33,F36)</f>
        <v>1834733</v>
      </c>
      <c r="G9" s="76">
        <f t="shared" si="2"/>
        <v>1834733</v>
      </c>
    </row>
    <row r="10" spans="1:10" s="41" customFormat="1" ht="25.5" x14ac:dyDescent="0.2">
      <c r="A10" s="86">
        <v>63</v>
      </c>
      <c r="B10" s="75" t="s">
        <v>31</v>
      </c>
      <c r="C10" s="77">
        <f>SUM(C11,C13,C15,C18)</f>
        <v>1483114.8099999998</v>
      </c>
      <c r="D10" s="77">
        <f t="shared" ref="D10:G10" si="3">SUM(D11,D15,D18)</f>
        <v>1745706</v>
      </c>
      <c r="E10" s="77">
        <f>SUM(E11,E15,E18)</f>
        <v>1730985</v>
      </c>
      <c r="F10" s="77">
        <f t="shared" si="3"/>
        <v>1730985</v>
      </c>
      <c r="G10" s="77">
        <f t="shared" si="3"/>
        <v>1730985</v>
      </c>
    </row>
    <row r="11" spans="1:10" ht="25.5" x14ac:dyDescent="0.25">
      <c r="A11" s="78">
        <v>632</v>
      </c>
      <c r="B11" s="78" t="s">
        <v>66</v>
      </c>
      <c r="C11" s="79">
        <f>SUM(C12)</f>
        <v>0</v>
      </c>
      <c r="D11" s="79">
        <f t="shared" ref="D11:G13" si="4">SUM(D12)</f>
        <v>0</v>
      </c>
      <c r="E11" s="79">
        <f t="shared" si="4"/>
        <v>0</v>
      </c>
      <c r="F11" s="79">
        <f t="shared" si="4"/>
        <v>0</v>
      </c>
      <c r="G11" s="79">
        <f t="shared" si="4"/>
        <v>0</v>
      </c>
    </row>
    <row r="12" spans="1:10" x14ac:dyDescent="0.25">
      <c r="A12" s="80">
        <v>6323</v>
      </c>
      <c r="B12" s="80" t="s">
        <v>67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10" x14ac:dyDescent="0.25">
      <c r="A13" s="78">
        <v>634</v>
      </c>
      <c r="B13" s="78" t="s">
        <v>68</v>
      </c>
      <c r="C13" s="79">
        <f>SUM(C14)</f>
        <v>0</v>
      </c>
      <c r="D13" s="79">
        <f t="shared" si="4"/>
        <v>0</v>
      </c>
      <c r="E13" s="79">
        <f t="shared" si="4"/>
        <v>0</v>
      </c>
      <c r="F13" s="79">
        <f t="shared" si="4"/>
        <v>0</v>
      </c>
      <c r="G13" s="79">
        <f t="shared" si="4"/>
        <v>0</v>
      </c>
    </row>
    <row r="14" spans="1:10" x14ac:dyDescent="0.25">
      <c r="A14" s="80">
        <v>6341</v>
      </c>
      <c r="B14" s="80" t="s">
        <v>69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10" ht="25.5" x14ac:dyDescent="0.25">
      <c r="A15" s="78">
        <v>636</v>
      </c>
      <c r="B15" s="78" t="s">
        <v>70</v>
      </c>
      <c r="C15" s="79">
        <f>SUM(C16:C17)</f>
        <v>1470517.91</v>
      </c>
      <c r="D15" s="79">
        <f>SUM(D16,D17)</f>
        <v>1731575</v>
      </c>
      <c r="E15" s="79">
        <f>SUM(E16:E17)</f>
        <v>1722650</v>
      </c>
      <c r="F15" s="79">
        <f t="shared" ref="F15:G15" si="5">SUM(F16:F17)</f>
        <v>1722650</v>
      </c>
      <c r="G15" s="79">
        <f t="shared" si="5"/>
        <v>1722650</v>
      </c>
    </row>
    <row r="16" spans="1:10" ht="25.5" x14ac:dyDescent="0.25">
      <c r="A16" s="80">
        <v>6361</v>
      </c>
      <c r="B16" s="80" t="s">
        <v>71</v>
      </c>
      <c r="C16" s="76">
        <v>1468135.01</v>
      </c>
      <c r="D16" s="76">
        <f>1642864+75000+11711</f>
        <v>1729575</v>
      </c>
      <c r="E16" s="76">
        <v>1720650</v>
      </c>
      <c r="F16" s="76">
        <v>1720650</v>
      </c>
      <c r="G16" s="76">
        <v>1720650</v>
      </c>
    </row>
    <row r="17" spans="1:8" ht="25.5" x14ac:dyDescent="0.25">
      <c r="A17" s="80">
        <v>6362</v>
      </c>
      <c r="B17" s="80" t="s">
        <v>72</v>
      </c>
      <c r="C17" s="76">
        <v>2382.9</v>
      </c>
      <c r="D17" s="76">
        <f>2000</f>
        <v>2000</v>
      </c>
      <c r="E17" s="76">
        <v>2000</v>
      </c>
      <c r="F17" s="76">
        <v>2000</v>
      </c>
      <c r="G17" s="76">
        <v>2000</v>
      </c>
    </row>
    <row r="18" spans="1:8" x14ac:dyDescent="0.25">
      <c r="A18" s="78">
        <v>638</v>
      </c>
      <c r="B18" s="78" t="s">
        <v>73</v>
      </c>
      <c r="C18" s="79">
        <f>SUM(C19)</f>
        <v>12596.9</v>
      </c>
      <c r="D18" s="79">
        <f>SUM(D19)</f>
        <v>14131</v>
      </c>
      <c r="E18" s="79">
        <f t="shared" ref="E18:G18" si="6">SUM(E19)</f>
        <v>8335</v>
      </c>
      <c r="F18" s="79">
        <f t="shared" si="6"/>
        <v>8335</v>
      </c>
      <c r="G18" s="79">
        <f t="shared" si="6"/>
        <v>8335</v>
      </c>
    </row>
    <row r="19" spans="1:8" x14ac:dyDescent="0.25">
      <c r="A19" s="80">
        <v>6381</v>
      </c>
      <c r="B19" s="80" t="s">
        <v>74</v>
      </c>
      <c r="C19" s="76">
        <v>12596.9</v>
      </c>
      <c r="D19" s="76">
        <f>12504+1627</f>
        <v>14131</v>
      </c>
      <c r="E19" s="76">
        <v>8335</v>
      </c>
      <c r="F19" s="76">
        <v>8335</v>
      </c>
      <c r="G19" s="76">
        <v>8335</v>
      </c>
    </row>
    <row r="20" spans="1:8" x14ac:dyDescent="0.25">
      <c r="A20" s="86">
        <v>64</v>
      </c>
      <c r="B20" s="75" t="s">
        <v>75</v>
      </c>
      <c r="C20" s="77">
        <f>SUM(C21)</f>
        <v>0.08</v>
      </c>
      <c r="D20" s="77">
        <f t="shared" ref="D20:G21" si="7">SUM(D21)</f>
        <v>0</v>
      </c>
      <c r="E20" s="77">
        <f t="shared" si="7"/>
        <v>0</v>
      </c>
      <c r="F20" s="77">
        <f t="shared" si="7"/>
        <v>0</v>
      </c>
      <c r="G20" s="77">
        <f t="shared" si="7"/>
        <v>0</v>
      </c>
    </row>
    <row r="21" spans="1:8" ht="15.6" customHeight="1" x14ac:dyDescent="0.25">
      <c r="A21" s="78">
        <v>641</v>
      </c>
      <c r="B21" s="78" t="s">
        <v>76</v>
      </c>
      <c r="C21" s="79">
        <f>SUM(C22)</f>
        <v>0.08</v>
      </c>
      <c r="D21" s="79">
        <f t="shared" si="7"/>
        <v>0</v>
      </c>
      <c r="E21" s="79">
        <f t="shared" si="7"/>
        <v>0</v>
      </c>
      <c r="F21" s="79">
        <f t="shared" si="7"/>
        <v>0</v>
      </c>
      <c r="G21" s="79">
        <f t="shared" si="7"/>
        <v>0</v>
      </c>
    </row>
    <row r="22" spans="1:8" ht="18.75" x14ac:dyDescent="0.25">
      <c r="A22" s="80">
        <v>6413</v>
      </c>
      <c r="B22" s="80" t="s">
        <v>77</v>
      </c>
      <c r="C22" s="76">
        <v>0.08</v>
      </c>
      <c r="D22" s="76">
        <v>0</v>
      </c>
      <c r="E22" s="76">
        <v>0</v>
      </c>
      <c r="F22" s="76">
        <v>0</v>
      </c>
      <c r="G22" s="76">
        <v>0</v>
      </c>
      <c r="H22" s="32"/>
    </row>
    <row r="23" spans="1:8" ht="25.5" x14ac:dyDescent="0.25">
      <c r="A23" s="86">
        <v>65</v>
      </c>
      <c r="B23" s="75" t="s">
        <v>78</v>
      </c>
      <c r="C23" s="77">
        <f>SUM(C24)</f>
        <v>4.95</v>
      </c>
      <c r="D23" s="77">
        <f>SUM(D24)</f>
        <v>100</v>
      </c>
      <c r="E23" s="77">
        <f t="shared" ref="D23:G24" si="8">SUM(E24)</f>
        <v>100</v>
      </c>
      <c r="F23" s="77">
        <f t="shared" si="8"/>
        <v>100</v>
      </c>
      <c r="G23" s="77">
        <f t="shared" si="8"/>
        <v>100</v>
      </c>
    </row>
    <row r="24" spans="1:8" s="41" customFormat="1" ht="12.75" x14ac:dyDescent="0.2">
      <c r="A24" s="78">
        <v>652</v>
      </c>
      <c r="B24" s="78" t="s">
        <v>79</v>
      </c>
      <c r="C24" s="79">
        <f>SUM(C25)</f>
        <v>4.95</v>
      </c>
      <c r="D24" s="79">
        <f t="shared" si="8"/>
        <v>100</v>
      </c>
      <c r="E24" s="79">
        <f t="shared" si="8"/>
        <v>100</v>
      </c>
      <c r="F24" s="79">
        <f t="shared" si="8"/>
        <v>100</v>
      </c>
      <c r="G24" s="79">
        <f t="shared" si="8"/>
        <v>100</v>
      </c>
    </row>
    <row r="25" spans="1:8" x14ac:dyDescent="0.25">
      <c r="A25" s="80">
        <v>6526</v>
      </c>
      <c r="B25" s="80" t="s">
        <v>80</v>
      </c>
      <c r="C25" s="76">
        <v>4.95</v>
      </c>
      <c r="D25" s="76">
        <v>100</v>
      </c>
      <c r="E25" s="76">
        <v>100</v>
      </c>
      <c r="F25" s="76">
        <v>100</v>
      </c>
      <c r="G25" s="76">
        <v>100</v>
      </c>
    </row>
    <row r="26" spans="1:8" ht="25.5" x14ac:dyDescent="0.25">
      <c r="A26" s="86">
        <v>66</v>
      </c>
      <c r="B26" s="75" t="s">
        <v>81</v>
      </c>
      <c r="C26" s="77">
        <f>SUM(C27,C30)</f>
        <v>15328.310000000001</v>
      </c>
      <c r="D26" s="77">
        <f>SUM(D27,D30)</f>
        <v>8335</v>
      </c>
      <c r="E26" s="77">
        <f>SUM(E27,E30)</f>
        <v>14800</v>
      </c>
      <c r="F26" s="77">
        <f t="shared" ref="F26:G26" si="9">SUM(F27,F30)</f>
        <v>14800</v>
      </c>
      <c r="G26" s="77">
        <f t="shared" si="9"/>
        <v>14800</v>
      </c>
    </row>
    <row r="27" spans="1:8" ht="25.5" x14ac:dyDescent="0.25">
      <c r="A27" s="78">
        <v>661</v>
      </c>
      <c r="B27" s="78" t="s">
        <v>82</v>
      </c>
      <c r="C27" s="79">
        <f>SUM(C28:C29)</f>
        <v>7347.56</v>
      </c>
      <c r="D27" s="79">
        <f>SUM(D28:D29)</f>
        <v>2035</v>
      </c>
      <c r="E27" s="79">
        <f t="shared" ref="E27:G27" si="10">SUM(E28:E29)</f>
        <v>8000</v>
      </c>
      <c r="F27" s="79">
        <f t="shared" si="10"/>
        <v>8000</v>
      </c>
      <c r="G27" s="79">
        <f t="shared" si="10"/>
        <v>8000</v>
      </c>
    </row>
    <row r="28" spans="1:8" x14ac:dyDescent="0.25">
      <c r="A28" s="80">
        <v>6614</v>
      </c>
      <c r="B28" s="80" t="s">
        <v>83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8" x14ac:dyDescent="0.25">
      <c r="A29" s="80">
        <v>6615</v>
      </c>
      <c r="B29" s="80" t="s">
        <v>84</v>
      </c>
      <c r="C29" s="76">
        <v>7347.56</v>
      </c>
      <c r="D29" s="76">
        <v>2035</v>
      </c>
      <c r="E29" s="76">
        <v>8000</v>
      </c>
      <c r="F29" s="76">
        <v>8000</v>
      </c>
      <c r="G29" s="76">
        <v>8000</v>
      </c>
    </row>
    <row r="30" spans="1:8" ht="25.5" x14ac:dyDescent="0.25">
      <c r="A30" s="78">
        <v>663</v>
      </c>
      <c r="B30" s="78" t="s">
        <v>85</v>
      </c>
      <c r="C30" s="79">
        <f>SUM(C31:C32)</f>
        <v>7980.75</v>
      </c>
      <c r="D30" s="79">
        <f>SUM(D31:D32)</f>
        <v>6300</v>
      </c>
      <c r="E30" s="79">
        <f t="shared" ref="E30:G30" si="11">SUM(E31:E32)</f>
        <v>6800</v>
      </c>
      <c r="F30" s="79">
        <f t="shared" si="11"/>
        <v>6800</v>
      </c>
      <c r="G30" s="79">
        <f t="shared" si="11"/>
        <v>6800</v>
      </c>
    </row>
    <row r="31" spans="1:8" x14ac:dyDescent="0.25">
      <c r="A31" s="80">
        <v>6631</v>
      </c>
      <c r="B31" s="80" t="s">
        <v>86</v>
      </c>
      <c r="C31" s="76">
        <v>7327.55</v>
      </c>
      <c r="D31" s="76">
        <v>6000</v>
      </c>
      <c r="E31" s="76">
        <v>6500</v>
      </c>
      <c r="F31" s="76">
        <v>6500</v>
      </c>
      <c r="G31" s="76">
        <v>6500</v>
      </c>
    </row>
    <row r="32" spans="1:8" x14ac:dyDescent="0.25">
      <c r="A32" s="81">
        <v>6632</v>
      </c>
      <c r="B32" s="81" t="s">
        <v>87</v>
      </c>
      <c r="C32" s="76">
        <v>653.20000000000005</v>
      </c>
      <c r="D32" s="76">
        <v>300</v>
      </c>
      <c r="E32" s="76">
        <v>300</v>
      </c>
      <c r="F32" s="76">
        <v>300</v>
      </c>
      <c r="G32" s="76">
        <v>300</v>
      </c>
    </row>
    <row r="33" spans="1:7" ht="25.5" x14ac:dyDescent="0.25">
      <c r="A33" s="87">
        <v>67</v>
      </c>
      <c r="B33" s="75" t="s">
        <v>88</v>
      </c>
      <c r="C33" s="77">
        <f>SUM(C34)</f>
        <v>82168.320000000007</v>
      </c>
      <c r="D33" s="77">
        <f t="shared" ref="D33:G37" si="12">SUM(D34)</f>
        <v>88994</v>
      </c>
      <c r="E33" s="77">
        <f t="shared" si="12"/>
        <v>87848</v>
      </c>
      <c r="F33" s="77">
        <f t="shared" si="12"/>
        <v>87848</v>
      </c>
      <c r="G33" s="77">
        <f t="shared" si="12"/>
        <v>87848</v>
      </c>
    </row>
    <row r="34" spans="1:7" ht="25.5" x14ac:dyDescent="0.25">
      <c r="A34" s="82">
        <v>671</v>
      </c>
      <c r="B34" s="78" t="s">
        <v>89</v>
      </c>
      <c r="C34" s="79">
        <f>SUM(C35)</f>
        <v>82168.320000000007</v>
      </c>
      <c r="D34" s="79">
        <f t="shared" si="12"/>
        <v>88994</v>
      </c>
      <c r="E34" s="79">
        <f t="shared" si="12"/>
        <v>87848</v>
      </c>
      <c r="F34" s="79">
        <f t="shared" si="12"/>
        <v>87848</v>
      </c>
      <c r="G34" s="79">
        <f t="shared" si="12"/>
        <v>87848</v>
      </c>
    </row>
    <row r="35" spans="1:7" ht="25.5" x14ac:dyDescent="0.25">
      <c r="A35" s="81">
        <v>6711</v>
      </c>
      <c r="B35" s="80" t="s">
        <v>90</v>
      </c>
      <c r="C35" s="76">
        <v>82168.320000000007</v>
      </c>
      <c r="D35" s="76">
        <f>86624+2370</f>
        <v>88994</v>
      </c>
      <c r="E35" s="76">
        <v>87848</v>
      </c>
      <c r="F35" s="76">
        <v>87848</v>
      </c>
      <c r="G35" s="76">
        <v>87848</v>
      </c>
    </row>
    <row r="36" spans="1:7" x14ac:dyDescent="0.25">
      <c r="A36" s="87">
        <v>68</v>
      </c>
      <c r="B36" s="75" t="s">
        <v>253</v>
      </c>
      <c r="C36" s="77">
        <f>SUM(C37)</f>
        <v>0</v>
      </c>
      <c r="D36" s="77">
        <f t="shared" si="12"/>
        <v>703.59</v>
      </c>
      <c r="E36" s="77">
        <f t="shared" si="12"/>
        <v>1000</v>
      </c>
      <c r="F36" s="77">
        <f t="shared" si="12"/>
        <v>1000</v>
      </c>
      <c r="G36" s="77">
        <f t="shared" si="12"/>
        <v>1000</v>
      </c>
    </row>
    <row r="37" spans="1:7" x14ac:dyDescent="0.25">
      <c r="A37" s="82">
        <v>683</v>
      </c>
      <c r="B37" s="78" t="s">
        <v>254</v>
      </c>
      <c r="C37" s="79">
        <f>SUM(C38)</f>
        <v>0</v>
      </c>
      <c r="D37" s="79">
        <f t="shared" si="12"/>
        <v>703.59</v>
      </c>
      <c r="E37" s="79">
        <f t="shared" si="12"/>
        <v>1000</v>
      </c>
      <c r="F37" s="79">
        <f t="shared" si="12"/>
        <v>1000</v>
      </c>
      <c r="G37" s="79">
        <f t="shared" si="12"/>
        <v>1000</v>
      </c>
    </row>
    <row r="38" spans="1:7" x14ac:dyDescent="0.25">
      <c r="A38" s="81">
        <v>68311</v>
      </c>
      <c r="B38" s="80" t="s">
        <v>254</v>
      </c>
      <c r="C38" s="76">
        <v>0</v>
      </c>
      <c r="D38" s="76">
        <v>703.59</v>
      </c>
      <c r="E38" s="76">
        <v>1000</v>
      </c>
      <c r="F38" s="76">
        <v>1000</v>
      </c>
      <c r="G38" s="76">
        <v>1000</v>
      </c>
    </row>
    <row r="39" spans="1:7" s="41" customFormat="1" ht="12.75" x14ac:dyDescent="0.2">
      <c r="A39" s="83">
        <v>7</v>
      </c>
      <c r="B39" s="84" t="s">
        <v>33</v>
      </c>
      <c r="C39" s="77">
        <f>SUM(C40)</f>
        <v>0</v>
      </c>
      <c r="D39" s="77">
        <f t="shared" ref="D39:G39" si="13">SUM(D40)</f>
        <v>0</v>
      </c>
      <c r="E39" s="77">
        <f t="shared" si="13"/>
        <v>0</v>
      </c>
      <c r="F39" s="77">
        <f t="shared" si="13"/>
        <v>0</v>
      </c>
      <c r="G39" s="77">
        <f t="shared" si="13"/>
        <v>0</v>
      </c>
    </row>
    <row r="40" spans="1:7" x14ac:dyDescent="0.25">
      <c r="A40" s="88">
        <v>72</v>
      </c>
      <c r="B40" s="85" t="s">
        <v>34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</row>
    <row r="42" spans="1:7" ht="25.5" x14ac:dyDescent="0.25">
      <c r="A42" s="37" t="s">
        <v>41</v>
      </c>
      <c r="B42" s="38" t="s">
        <v>22</v>
      </c>
      <c r="C42" s="39" t="s">
        <v>64</v>
      </c>
      <c r="D42" s="39" t="s">
        <v>65</v>
      </c>
      <c r="E42" s="37" t="s">
        <v>61</v>
      </c>
      <c r="F42" s="37" t="s">
        <v>62</v>
      </c>
      <c r="G42" s="37" t="s">
        <v>63</v>
      </c>
    </row>
    <row r="43" spans="1:7" x14ac:dyDescent="0.25">
      <c r="A43" s="40">
        <v>1</v>
      </c>
      <c r="B43" s="40">
        <v>2</v>
      </c>
      <c r="C43" s="40">
        <v>3</v>
      </c>
      <c r="D43" s="40">
        <v>4</v>
      </c>
      <c r="E43" s="40">
        <v>5</v>
      </c>
      <c r="F43" s="40">
        <v>6</v>
      </c>
      <c r="G43" s="40">
        <v>7</v>
      </c>
    </row>
    <row r="44" spans="1:7" x14ac:dyDescent="0.25">
      <c r="A44" s="72"/>
      <c r="B44" s="73" t="s">
        <v>35</v>
      </c>
      <c r="C44" s="74">
        <f>SUM(C45,C97)</f>
        <v>1601960.18</v>
      </c>
      <c r="D44" s="74">
        <f>SUM(D45,D97)</f>
        <v>1899894</v>
      </c>
      <c r="E44" s="74">
        <f>SUM(E45,E97)</f>
        <v>1834733</v>
      </c>
      <c r="F44" s="74">
        <f t="shared" ref="F44:G44" si="14">SUM(F45,F97)</f>
        <v>1834733</v>
      </c>
      <c r="G44" s="74">
        <f t="shared" si="14"/>
        <v>1834733</v>
      </c>
    </row>
    <row r="45" spans="1:7" x14ac:dyDescent="0.25">
      <c r="A45" s="75">
        <v>3</v>
      </c>
      <c r="B45" s="75" t="s">
        <v>36</v>
      </c>
      <c r="C45" s="76">
        <f>SUM(C46,C55,C81,C85,C94,C90)</f>
        <v>1592756.67</v>
      </c>
      <c r="D45" s="76">
        <f>SUM(D46,D55,D81,D85,D94,D90)</f>
        <v>1886494</v>
      </c>
      <c r="E45" s="76">
        <f t="shared" ref="E45:G45" si="15">SUM(E46,E55,E81,E85,E94,E90)</f>
        <v>1825933</v>
      </c>
      <c r="F45" s="76">
        <f t="shared" si="15"/>
        <v>1825933</v>
      </c>
      <c r="G45" s="76">
        <f t="shared" si="15"/>
        <v>1825933</v>
      </c>
    </row>
    <row r="46" spans="1:7" x14ac:dyDescent="0.25">
      <c r="A46" s="86">
        <v>31</v>
      </c>
      <c r="B46" s="75" t="s">
        <v>37</v>
      </c>
      <c r="C46" s="77">
        <f>SUM(C47,C51,C53)</f>
        <v>1355766</v>
      </c>
      <c r="D46" s="77">
        <f>SUM(D47,D51,D53)</f>
        <v>1628636</v>
      </c>
      <c r="E46" s="77">
        <f>SUM(E47,E51,E53)</f>
        <v>1593610</v>
      </c>
      <c r="F46" s="77">
        <f t="shared" ref="F46:G46" si="16">SUM(F47,F51,F53)</f>
        <v>1593610</v>
      </c>
      <c r="G46" s="77">
        <f t="shared" si="16"/>
        <v>1593610</v>
      </c>
    </row>
    <row r="47" spans="1:7" x14ac:dyDescent="0.25">
      <c r="A47" s="78">
        <v>311</v>
      </c>
      <c r="B47" s="78" t="s">
        <v>91</v>
      </c>
      <c r="C47" s="79">
        <f>SUM(C48:C50)</f>
        <v>1113836.08</v>
      </c>
      <c r="D47" s="79">
        <f>SUM(D48:D50)</f>
        <v>1364190</v>
      </c>
      <c r="E47" s="79">
        <f>SUM(E48:E50)</f>
        <v>1328590</v>
      </c>
      <c r="F47" s="79">
        <f t="shared" ref="F47:G47" si="17">SUM(F48:F50)</f>
        <v>1328590</v>
      </c>
      <c r="G47" s="79">
        <f t="shared" si="17"/>
        <v>1328590</v>
      </c>
    </row>
    <row r="48" spans="1:7" x14ac:dyDescent="0.25">
      <c r="A48" s="80">
        <v>3111</v>
      </c>
      <c r="B48" s="80" t="s">
        <v>92</v>
      </c>
      <c r="C48" s="76">
        <v>1032751.98</v>
      </c>
      <c r="D48" s="76">
        <f>1260000+10230+1960</f>
        <v>1272190</v>
      </c>
      <c r="E48" s="76">
        <f>1240000+7255+7335</f>
        <v>1254590</v>
      </c>
      <c r="F48" s="76">
        <f t="shared" ref="F48:G48" si="18">1240000+7255+7335</f>
        <v>1254590</v>
      </c>
      <c r="G48" s="76">
        <f t="shared" si="18"/>
        <v>1254590</v>
      </c>
    </row>
    <row r="49" spans="1:7" x14ac:dyDescent="0.25">
      <c r="A49" s="80">
        <v>3113</v>
      </c>
      <c r="B49" s="80" t="s">
        <v>93</v>
      </c>
      <c r="C49" s="76">
        <v>20138.48</v>
      </c>
      <c r="D49" s="76">
        <v>34000</v>
      </c>
      <c r="E49" s="76">
        <v>24000</v>
      </c>
      <c r="F49" s="76">
        <v>24000</v>
      </c>
      <c r="G49" s="76">
        <v>24000</v>
      </c>
    </row>
    <row r="50" spans="1:7" x14ac:dyDescent="0.25">
      <c r="A50" s="80">
        <v>3114</v>
      </c>
      <c r="B50" s="80" t="s">
        <v>94</v>
      </c>
      <c r="C50" s="76">
        <v>60945.62</v>
      </c>
      <c r="D50" s="76">
        <v>58000</v>
      </c>
      <c r="E50" s="76">
        <v>50000</v>
      </c>
      <c r="F50" s="76">
        <v>50000</v>
      </c>
      <c r="G50" s="76">
        <v>50000</v>
      </c>
    </row>
    <row r="51" spans="1:7" x14ac:dyDescent="0.25">
      <c r="A51" s="78">
        <v>312</v>
      </c>
      <c r="B51" s="78" t="s">
        <v>95</v>
      </c>
      <c r="C51" s="79">
        <f>SUM(C52)</f>
        <v>58248.79</v>
      </c>
      <c r="D51" s="79">
        <f t="shared" ref="D51:G51" si="19">SUM(D52)</f>
        <v>52462</v>
      </c>
      <c r="E51" s="79">
        <f t="shared" si="19"/>
        <v>52860</v>
      </c>
      <c r="F51" s="79">
        <f t="shared" si="19"/>
        <v>52860</v>
      </c>
      <c r="G51" s="79">
        <f t="shared" si="19"/>
        <v>52860</v>
      </c>
    </row>
    <row r="52" spans="1:7" x14ac:dyDescent="0.25">
      <c r="A52" s="80">
        <v>3121</v>
      </c>
      <c r="B52" s="80" t="s">
        <v>95</v>
      </c>
      <c r="C52" s="76">
        <v>58248.79</v>
      </c>
      <c r="D52" s="76">
        <f>22500+2500+2700+16000+8000+162+300+300</f>
        <v>52462</v>
      </c>
      <c r="E52" s="76">
        <f>21000+2500+2700+16500+10000+160</f>
        <v>52860</v>
      </c>
      <c r="F52" s="76">
        <f t="shared" ref="F52:G52" si="20">21000+2500+2700+16500+10000+160</f>
        <v>52860</v>
      </c>
      <c r="G52" s="76">
        <f t="shared" si="20"/>
        <v>52860</v>
      </c>
    </row>
    <row r="53" spans="1:7" x14ac:dyDescent="0.25">
      <c r="A53" s="78">
        <v>313</v>
      </c>
      <c r="B53" s="78" t="s">
        <v>96</v>
      </c>
      <c r="C53" s="79">
        <f>SUM(C54)</f>
        <v>183681.13</v>
      </c>
      <c r="D53" s="79">
        <f t="shared" ref="D53:G53" si="21">SUM(D54)</f>
        <v>211984</v>
      </c>
      <c r="E53" s="79">
        <f t="shared" si="21"/>
        <v>212160</v>
      </c>
      <c r="F53" s="79">
        <f t="shared" si="21"/>
        <v>212160</v>
      </c>
      <c r="G53" s="79">
        <f t="shared" si="21"/>
        <v>212160</v>
      </c>
    </row>
    <row r="54" spans="1:7" x14ac:dyDescent="0.25">
      <c r="A54" s="80">
        <v>3132</v>
      </c>
      <c r="B54" s="80" t="s">
        <v>97</v>
      </c>
      <c r="C54" s="76">
        <v>183681.13</v>
      </c>
      <c r="D54" s="76">
        <f>210000+1674+310</f>
        <v>211984</v>
      </c>
      <c r="E54" s="76">
        <f>210000+1080+1080</f>
        <v>212160</v>
      </c>
      <c r="F54" s="76">
        <f t="shared" ref="F54:G54" si="22">210000+1080+1080</f>
        <v>212160</v>
      </c>
      <c r="G54" s="76">
        <f t="shared" si="22"/>
        <v>212160</v>
      </c>
    </row>
    <row r="55" spans="1:7" x14ac:dyDescent="0.25">
      <c r="A55" s="87">
        <v>32</v>
      </c>
      <c r="B55" s="89" t="s">
        <v>38</v>
      </c>
      <c r="C55" s="77">
        <f>SUM(C56,C60,C67,C76)</f>
        <v>194016.8</v>
      </c>
      <c r="D55" s="77">
        <f t="shared" ref="D55:G55" si="23">SUM(D56,D60,D67,D76)</f>
        <v>227557</v>
      </c>
      <c r="E55" s="77">
        <f>SUM(E56,E60,E67,E76)</f>
        <v>208473</v>
      </c>
      <c r="F55" s="77">
        <f t="shared" si="23"/>
        <v>208473</v>
      </c>
      <c r="G55" s="77">
        <f t="shared" si="23"/>
        <v>208473</v>
      </c>
    </row>
    <row r="56" spans="1:7" x14ac:dyDescent="0.25">
      <c r="A56" s="82">
        <v>321</v>
      </c>
      <c r="B56" s="90" t="s">
        <v>98</v>
      </c>
      <c r="C56" s="79">
        <f>SUM(C57:C59)</f>
        <v>29743.17</v>
      </c>
      <c r="D56" s="79">
        <f>SUM(D57:D59)</f>
        <v>47810</v>
      </c>
      <c r="E56" s="79">
        <f t="shared" ref="E56:G56" si="24">SUM(E57:E59)</f>
        <v>35245</v>
      </c>
      <c r="F56" s="79">
        <f t="shared" si="24"/>
        <v>35245</v>
      </c>
      <c r="G56" s="79">
        <f t="shared" si="24"/>
        <v>35245</v>
      </c>
    </row>
    <row r="57" spans="1:7" x14ac:dyDescent="0.25">
      <c r="A57" s="81">
        <v>3211</v>
      </c>
      <c r="B57" s="91" t="s">
        <v>99</v>
      </c>
      <c r="C57" s="76">
        <v>7943.26</v>
      </c>
      <c r="D57" s="76">
        <f>1800+1000+4000+1200+1100+3050</f>
        <v>12150</v>
      </c>
      <c r="E57" s="76">
        <f>1500+660+2000+1200+1100+3000</f>
        <v>9460</v>
      </c>
      <c r="F57" s="76">
        <f t="shared" ref="F57:G57" si="25">1500+660+2000+1200+1100+3000</f>
        <v>9460</v>
      </c>
      <c r="G57" s="76">
        <f t="shared" si="25"/>
        <v>9460</v>
      </c>
    </row>
    <row r="58" spans="1:7" x14ac:dyDescent="0.25">
      <c r="A58" s="81">
        <v>3212</v>
      </c>
      <c r="B58" s="91" t="s">
        <v>100</v>
      </c>
      <c r="C58" s="76">
        <v>21322.98</v>
      </c>
      <c r="D58" s="76">
        <f>35000+100</f>
        <v>35100</v>
      </c>
      <c r="E58" s="76">
        <f>25000+385</f>
        <v>25385</v>
      </c>
      <c r="F58" s="76">
        <f t="shared" ref="F58:G58" si="26">25000+385</f>
        <v>25385</v>
      </c>
      <c r="G58" s="76">
        <f t="shared" si="26"/>
        <v>25385</v>
      </c>
    </row>
    <row r="59" spans="1:7" x14ac:dyDescent="0.25">
      <c r="A59" s="81">
        <v>3213</v>
      </c>
      <c r="B59" s="91" t="s">
        <v>101</v>
      </c>
      <c r="C59" s="76">
        <v>476.93</v>
      </c>
      <c r="D59" s="76">
        <v>560</v>
      </c>
      <c r="E59" s="76">
        <v>400</v>
      </c>
      <c r="F59" s="76">
        <v>400</v>
      </c>
      <c r="G59" s="76">
        <v>400</v>
      </c>
    </row>
    <row r="60" spans="1:7" x14ac:dyDescent="0.25">
      <c r="A60" s="82">
        <v>322</v>
      </c>
      <c r="B60" s="90" t="s">
        <v>102</v>
      </c>
      <c r="C60" s="79">
        <f>SUM(C61:C66)</f>
        <v>130810.36999999998</v>
      </c>
      <c r="D60" s="79">
        <f>SUM(D61:D66)</f>
        <v>136519</v>
      </c>
      <c r="E60" s="79">
        <f>SUM(E61:E66)</f>
        <v>141720</v>
      </c>
      <c r="F60" s="79">
        <f t="shared" ref="F60:G60" si="27">SUM(F61:F66)</f>
        <v>141720</v>
      </c>
      <c r="G60" s="79">
        <f t="shared" si="27"/>
        <v>141720</v>
      </c>
    </row>
    <row r="61" spans="1:7" x14ac:dyDescent="0.25">
      <c r="A61" s="81">
        <v>3221</v>
      </c>
      <c r="B61" s="91" t="s">
        <v>103</v>
      </c>
      <c r="C61" s="76">
        <v>7538.03</v>
      </c>
      <c r="D61" s="76">
        <f>1850+250+1600+800+500+6000+500+250</f>
        <v>11750</v>
      </c>
      <c r="E61" s="76">
        <f>500+4000+500+1600+250+1600+500+250</f>
        <v>9200</v>
      </c>
      <c r="F61" s="76">
        <f t="shared" ref="F61:G61" si="28">500+4000+500+1600+250+1600+500+250</f>
        <v>9200</v>
      </c>
      <c r="G61" s="76">
        <f t="shared" si="28"/>
        <v>9200</v>
      </c>
    </row>
    <row r="62" spans="1:7" x14ac:dyDescent="0.25">
      <c r="A62" s="81">
        <v>3222</v>
      </c>
      <c r="B62" s="91" t="s">
        <v>104</v>
      </c>
      <c r="C62" s="76">
        <v>83550.039999999994</v>
      </c>
      <c r="D62" s="76">
        <f>75000+172+1627</f>
        <v>76799</v>
      </c>
      <c r="E62" s="76">
        <f>85000+170</f>
        <v>85170</v>
      </c>
      <c r="F62" s="76">
        <f t="shared" ref="F62:G62" si="29">85000+170</f>
        <v>85170</v>
      </c>
      <c r="G62" s="76">
        <f t="shared" si="29"/>
        <v>85170</v>
      </c>
    </row>
    <row r="63" spans="1:7" x14ac:dyDescent="0.25">
      <c r="A63" s="81">
        <v>3223</v>
      </c>
      <c r="B63" s="91" t="s">
        <v>105</v>
      </c>
      <c r="C63" s="76">
        <v>37145.480000000003</v>
      </c>
      <c r="D63" s="76">
        <f>10400+33720+350</f>
        <v>44470</v>
      </c>
      <c r="E63" s="76">
        <f>10400+33300+350</f>
        <v>44050</v>
      </c>
      <c r="F63" s="76">
        <f t="shared" ref="F63:G63" si="30">10400+33300+350</f>
        <v>44050</v>
      </c>
      <c r="G63" s="76">
        <f t="shared" si="30"/>
        <v>44050</v>
      </c>
    </row>
    <row r="64" spans="1:7" x14ac:dyDescent="0.25">
      <c r="A64" s="81">
        <v>3224</v>
      </c>
      <c r="B64" s="91" t="s">
        <v>106</v>
      </c>
      <c r="C64" s="76">
        <v>1810.2</v>
      </c>
      <c r="D64" s="76">
        <v>2000</v>
      </c>
      <c r="E64" s="76">
        <f>1800</f>
        <v>1800</v>
      </c>
      <c r="F64" s="76">
        <f>1800</f>
        <v>1800</v>
      </c>
      <c r="G64" s="76">
        <f>1800</f>
        <v>1800</v>
      </c>
    </row>
    <row r="65" spans="1:7" x14ac:dyDescent="0.25">
      <c r="A65" s="81">
        <v>3225</v>
      </c>
      <c r="B65" s="91" t="s">
        <v>107</v>
      </c>
      <c r="C65" s="76">
        <v>0</v>
      </c>
      <c r="D65" s="76"/>
      <c r="E65" s="76">
        <v>0</v>
      </c>
      <c r="F65" s="76">
        <v>0</v>
      </c>
      <c r="G65" s="76">
        <v>0</v>
      </c>
    </row>
    <row r="66" spans="1:7" x14ac:dyDescent="0.25">
      <c r="A66" s="81">
        <v>3227</v>
      </c>
      <c r="B66" s="91" t="s">
        <v>108</v>
      </c>
      <c r="C66" s="76">
        <v>766.62</v>
      </c>
      <c r="D66" s="76">
        <f>1500</f>
        <v>1500</v>
      </c>
      <c r="E66" s="76">
        <v>1500</v>
      </c>
      <c r="F66" s="76">
        <v>1500</v>
      </c>
      <c r="G66" s="76">
        <v>1500</v>
      </c>
    </row>
    <row r="67" spans="1:7" x14ac:dyDescent="0.25">
      <c r="A67" s="82">
        <v>323</v>
      </c>
      <c r="B67" s="90" t="s">
        <v>109</v>
      </c>
      <c r="C67" s="79">
        <f>SUM(C68:C75)</f>
        <v>20652.100000000002</v>
      </c>
      <c r="D67" s="79">
        <f>SUM(D68:D75)</f>
        <v>21409</v>
      </c>
      <c r="E67" s="79">
        <f>SUM(E68:E75)</f>
        <v>21993</v>
      </c>
      <c r="F67" s="79">
        <f t="shared" ref="F67:G67" si="31">SUM(F68:F75)</f>
        <v>21993</v>
      </c>
      <c r="G67" s="79">
        <f t="shared" si="31"/>
        <v>21993</v>
      </c>
    </row>
    <row r="68" spans="1:7" x14ac:dyDescent="0.25">
      <c r="A68" s="81">
        <v>3231</v>
      </c>
      <c r="B68" s="91" t="s">
        <v>110</v>
      </c>
      <c r="C68" s="76">
        <v>2791.17</v>
      </c>
      <c r="D68" s="76">
        <f>2350+285+965</f>
        <v>3600</v>
      </c>
      <c r="E68" s="76">
        <f>2350+285+1000</f>
        <v>3635</v>
      </c>
      <c r="F68" s="76">
        <f t="shared" ref="F68:G68" si="32">2350+285+1000</f>
        <v>3635</v>
      </c>
      <c r="G68" s="76">
        <f t="shared" si="32"/>
        <v>3635</v>
      </c>
    </row>
    <row r="69" spans="1:7" x14ac:dyDescent="0.25">
      <c r="A69" s="81">
        <v>3232</v>
      </c>
      <c r="B69" s="91" t="s">
        <v>111</v>
      </c>
      <c r="C69" s="76">
        <v>3878.27</v>
      </c>
      <c r="D69" s="76">
        <f>3700</f>
        <v>3700</v>
      </c>
      <c r="E69" s="76">
        <f>3700</f>
        <v>3700</v>
      </c>
      <c r="F69" s="76">
        <f>3700</f>
        <v>3700</v>
      </c>
      <c r="G69" s="76">
        <f>3700</f>
        <v>3700</v>
      </c>
    </row>
    <row r="70" spans="1:7" x14ac:dyDescent="0.25">
      <c r="A70" s="81">
        <v>3233</v>
      </c>
      <c r="B70" s="91" t="s">
        <v>112</v>
      </c>
      <c r="C70" s="76">
        <v>840</v>
      </c>
      <c r="D70" s="76">
        <v>0</v>
      </c>
      <c r="E70" s="76">
        <v>0</v>
      </c>
      <c r="F70" s="76">
        <v>0</v>
      </c>
      <c r="G70" s="76">
        <v>0</v>
      </c>
    </row>
    <row r="71" spans="1:7" x14ac:dyDescent="0.25">
      <c r="A71" s="81">
        <v>3234</v>
      </c>
      <c r="B71" s="91" t="s">
        <v>113</v>
      </c>
      <c r="C71" s="76">
        <v>4949.42</v>
      </c>
      <c r="D71" s="76">
        <f>2600+1800+1313</f>
        <v>5713</v>
      </c>
      <c r="E71" s="76">
        <f>2600+1800+1313</f>
        <v>5713</v>
      </c>
      <c r="F71" s="76">
        <f t="shared" ref="F71:G71" si="33">2600+1800+1313</f>
        <v>5713</v>
      </c>
      <c r="G71" s="76">
        <f t="shared" si="33"/>
        <v>5713</v>
      </c>
    </row>
    <row r="72" spans="1:7" x14ac:dyDescent="0.25">
      <c r="A72" s="81">
        <v>3236</v>
      </c>
      <c r="B72" s="91" t="s">
        <v>114</v>
      </c>
      <c r="C72" s="76">
        <v>2702.67</v>
      </c>
      <c r="D72" s="76">
        <f>45+850+2000+500</f>
        <v>3395</v>
      </c>
      <c r="E72" s="76">
        <f>500+45+2000+700</f>
        <v>3245</v>
      </c>
      <c r="F72" s="76">
        <f t="shared" ref="F72:G72" si="34">500+45+2000+700</f>
        <v>3245</v>
      </c>
      <c r="G72" s="76">
        <f t="shared" si="34"/>
        <v>3245</v>
      </c>
    </row>
    <row r="73" spans="1:7" x14ac:dyDescent="0.25">
      <c r="A73" s="81">
        <v>3237</v>
      </c>
      <c r="B73" s="91" t="s">
        <v>115</v>
      </c>
      <c r="C73" s="76">
        <v>663.61</v>
      </c>
      <c r="D73" s="76">
        <v>0</v>
      </c>
      <c r="E73" s="76">
        <v>0</v>
      </c>
      <c r="F73" s="76">
        <v>0</v>
      </c>
      <c r="G73" s="76">
        <v>0</v>
      </c>
    </row>
    <row r="74" spans="1:7" x14ac:dyDescent="0.25">
      <c r="A74" s="81">
        <v>3238</v>
      </c>
      <c r="B74" s="91" t="s">
        <v>116</v>
      </c>
      <c r="C74" s="76">
        <v>4297.5200000000004</v>
      </c>
      <c r="D74" s="76">
        <v>4554</v>
      </c>
      <c r="E74" s="76">
        <f>5253</f>
        <v>5253</v>
      </c>
      <c r="F74" s="76">
        <f>5253</f>
        <v>5253</v>
      </c>
      <c r="G74" s="76">
        <f>5253</f>
        <v>5253</v>
      </c>
    </row>
    <row r="75" spans="1:7" x14ac:dyDescent="0.25">
      <c r="A75" s="81">
        <v>3239</v>
      </c>
      <c r="B75" s="91" t="s">
        <v>117</v>
      </c>
      <c r="C75" s="76">
        <v>529.44000000000005</v>
      </c>
      <c r="D75" s="76">
        <f>447</f>
        <v>447</v>
      </c>
      <c r="E75" s="76">
        <v>447</v>
      </c>
      <c r="F75" s="76">
        <v>447</v>
      </c>
      <c r="G75" s="76">
        <v>447</v>
      </c>
    </row>
    <row r="76" spans="1:7" x14ac:dyDescent="0.25">
      <c r="A76" s="82">
        <v>329</v>
      </c>
      <c r="B76" s="90" t="s">
        <v>118</v>
      </c>
      <c r="C76" s="79">
        <f>SUM(C77:C80)</f>
        <v>12811.16</v>
      </c>
      <c r="D76" s="79">
        <f t="shared" ref="D76:G76" si="35">SUM(D77:D80)</f>
        <v>21819</v>
      </c>
      <c r="E76" s="79">
        <f>SUM(E77:E80)</f>
        <v>9515</v>
      </c>
      <c r="F76" s="79">
        <f t="shared" si="35"/>
        <v>9515</v>
      </c>
      <c r="G76" s="79">
        <f t="shared" si="35"/>
        <v>9515</v>
      </c>
    </row>
    <row r="77" spans="1:7" x14ac:dyDescent="0.25">
      <c r="A77" s="81">
        <v>3293</v>
      </c>
      <c r="B77" s="91" t="s">
        <v>119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</row>
    <row r="78" spans="1:7" x14ac:dyDescent="0.25">
      <c r="A78" s="81">
        <v>3294</v>
      </c>
      <c r="B78" s="91" t="s">
        <v>120</v>
      </c>
      <c r="C78" s="76">
        <v>41</v>
      </c>
      <c r="D78" s="76">
        <f>100</f>
        <v>100</v>
      </c>
      <c r="E78" s="76">
        <v>100</v>
      </c>
      <c r="F78" s="76">
        <v>100</v>
      </c>
      <c r="G78" s="76">
        <v>100</v>
      </c>
    </row>
    <row r="79" spans="1:7" x14ac:dyDescent="0.25">
      <c r="A79" s="81">
        <v>3295</v>
      </c>
      <c r="B79" s="91" t="s">
        <v>121</v>
      </c>
      <c r="C79" s="76">
        <v>3976</v>
      </c>
      <c r="D79" s="76">
        <v>5000</v>
      </c>
      <c r="E79" s="76">
        <v>5040</v>
      </c>
      <c r="F79" s="76">
        <v>5040</v>
      </c>
      <c r="G79" s="76">
        <v>5040</v>
      </c>
    </row>
    <row r="80" spans="1:7" x14ac:dyDescent="0.25">
      <c r="A80" s="81">
        <v>3299</v>
      </c>
      <c r="B80" s="91" t="s">
        <v>118</v>
      </c>
      <c r="C80" s="76">
        <v>8794.16</v>
      </c>
      <c r="D80" s="76">
        <f>15019+1700</f>
        <v>16719</v>
      </c>
      <c r="E80" s="76">
        <f>3000+1375</f>
        <v>4375</v>
      </c>
      <c r="F80" s="76">
        <f t="shared" ref="F80:G80" si="36">3000+1375</f>
        <v>4375</v>
      </c>
      <c r="G80" s="76">
        <f t="shared" si="36"/>
        <v>4375</v>
      </c>
    </row>
    <row r="81" spans="1:7" x14ac:dyDescent="0.25">
      <c r="A81" s="87">
        <v>34</v>
      </c>
      <c r="B81" s="89" t="s">
        <v>122</v>
      </c>
      <c r="C81" s="77">
        <f>SUM(C82)</f>
        <v>0</v>
      </c>
      <c r="D81" s="77">
        <f t="shared" ref="D81:G81" si="37">SUM(D82)</f>
        <v>0</v>
      </c>
      <c r="E81" s="77">
        <f t="shared" si="37"/>
        <v>0</v>
      </c>
      <c r="F81" s="77">
        <f t="shared" si="37"/>
        <v>0</v>
      </c>
      <c r="G81" s="77">
        <f t="shared" si="37"/>
        <v>0</v>
      </c>
    </row>
    <row r="82" spans="1:7" x14ac:dyDescent="0.25">
      <c r="A82" s="82">
        <v>343</v>
      </c>
      <c r="B82" s="90" t="s">
        <v>123</v>
      </c>
      <c r="C82" s="79">
        <f>SUM(C83:C84)</f>
        <v>0</v>
      </c>
      <c r="D82" s="79">
        <f t="shared" ref="D82:G82" si="38">SUM(D83:D84)</f>
        <v>0</v>
      </c>
      <c r="E82" s="79">
        <f t="shared" si="38"/>
        <v>0</v>
      </c>
      <c r="F82" s="79">
        <f t="shared" si="38"/>
        <v>0</v>
      </c>
      <c r="G82" s="79">
        <f t="shared" si="38"/>
        <v>0</v>
      </c>
    </row>
    <row r="83" spans="1:7" x14ac:dyDescent="0.25">
      <c r="A83" s="81">
        <v>3431</v>
      </c>
      <c r="B83" s="91" t="s">
        <v>124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</row>
    <row r="84" spans="1:7" ht="25.5" x14ac:dyDescent="0.25">
      <c r="A84" s="81">
        <v>3432</v>
      </c>
      <c r="B84" s="91" t="s">
        <v>125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</row>
    <row r="85" spans="1:7" x14ac:dyDescent="0.25">
      <c r="A85" s="87">
        <v>36</v>
      </c>
      <c r="B85" s="89" t="s">
        <v>126</v>
      </c>
      <c r="C85" s="77">
        <f>SUM(C86,C88)</f>
        <v>15930.6</v>
      </c>
      <c r="D85" s="77">
        <f t="shared" ref="D85:G85" si="39">SUM(D86,D88)</f>
        <v>0</v>
      </c>
      <c r="E85" s="77">
        <f t="shared" si="39"/>
        <v>0</v>
      </c>
      <c r="F85" s="77">
        <f t="shared" si="39"/>
        <v>0</v>
      </c>
      <c r="G85" s="77">
        <f t="shared" si="39"/>
        <v>0</v>
      </c>
    </row>
    <row r="86" spans="1:7" x14ac:dyDescent="0.25">
      <c r="A86" s="82">
        <v>363</v>
      </c>
      <c r="B86" s="90" t="s">
        <v>143</v>
      </c>
      <c r="C86" s="79">
        <f>SUM(C87)</f>
        <v>15930.6</v>
      </c>
      <c r="D86" s="79">
        <f t="shared" ref="D86:G86" si="40">SUM(D87)</f>
        <v>0</v>
      </c>
      <c r="E86" s="79">
        <f t="shared" si="40"/>
        <v>0</v>
      </c>
      <c r="F86" s="79">
        <f t="shared" si="40"/>
        <v>0</v>
      </c>
      <c r="G86" s="79">
        <f t="shared" si="40"/>
        <v>0</v>
      </c>
    </row>
    <row r="87" spans="1:7" x14ac:dyDescent="0.25">
      <c r="A87" s="81">
        <v>3631</v>
      </c>
      <c r="B87" s="91" t="s">
        <v>144</v>
      </c>
      <c r="C87" s="76">
        <v>15930.6</v>
      </c>
      <c r="D87" s="76">
        <v>0</v>
      </c>
      <c r="E87" s="76">
        <v>0</v>
      </c>
      <c r="F87" s="76">
        <v>0</v>
      </c>
      <c r="G87" s="76">
        <v>0</v>
      </c>
    </row>
    <row r="88" spans="1:7" x14ac:dyDescent="0.25">
      <c r="A88" s="82">
        <v>368</v>
      </c>
      <c r="B88" s="90" t="s">
        <v>73</v>
      </c>
      <c r="C88" s="79">
        <f>SUM(C89)</f>
        <v>0</v>
      </c>
      <c r="D88" s="79">
        <f t="shared" ref="D88:G88" si="41">SUM(D89)</f>
        <v>0</v>
      </c>
      <c r="E88" s="79">
        <f t="shared" si="41"/>
        <v>0</v>
      </c>
      <c r="F88" s="79">
        <f t="shared" si="41"/>
        <v>0</v>
      </c>
      <c r="G88" s="79">
        <f t="shared" si="41"/>
        <v>0</v>
      </c>
    </row>
    <row r="89" spans="1:7" x14ac:dyDescent="0.25">
      <c r="A89" s="81">
        <v>3681</v>
      </c>
      <c r="B89" s="91" t="s">
        <v>74</v>
      </c>
      <c r="C89" s="76">
        <v>0</v>
      </c>
      <c r="D89" s="76">
        <v>0</v>
      </c>
      <c r="E89" s="76"/>
      <c r="F89" s="76"/>
      <c r="G89" s="76"/>
    </row>
    <row r="90" spans="1:7" ht="25.5" x14ac:dyDescent="0.25">
      <c r="A90" s="87">
        <v>37</v>
      </c>
      <c r="B90" s="89" t="s">
        <v>127</v>
      </c>
      <c r="C90" s="77">
        <f>SUM(C91)</f>
        <v>26288.89</v>
      </c>
      <c r="D90" s="77">
        <f t="shared" ref="D90:G90" si="42">SUM(D91)</f>
        <v>29551</v>
      </c>
      <c r="E90" s="77">
        <f t="shared" si="42"/>
        <v>23100</v>
      </c>
      <c r="F90" s="77">
        <f t="shared" si="42"/>
        <v>23100</v>
      </c>
      <c r="G90" s="77">
        <f t="shared" si="42"/>
        <v>23100</v>
      </c>
    </row>
    <row r="91" spans="1:7" ht="25.5" x14ac:dyDescent="0.25">
      <c r="A91" s="82">
        <v>372</v>
      </c>
      <c r="B91" s="90" t="s">
        <v>128</v>
      </c>
      <c r="C91" s="79">
        <f>SUM(C92:C93)</f>
        <v>26288.89</v>
      </c>
      <c r="D91" s="79">
        <f t="shared" ref="D91:G91" si="43">SUM(D92:D93)</f>
        <v>29551</v>
      </c>
      <c r="E91" s="79">
        <f t="shared" si="43"/>
        <v>23100</v>
      </c>
      <c r="F91" s="79">
        <f t="shared" si="43"/>
        <v>23100</v>
      </c>
      <c r="G91" s="79">
        <f t="shared" si="43"/>
        <v>23100</v>
      </c>
    </row>
    <row r="92" spans="1:7" x14ac:dyDescent="0.25">
      <c r="A92" s="81">
        <v>3721</v>
      </c>
      <c r="B92" s="91" t="s">
        <v>129</v>
      </c>
      <c r="C92" s="76">
        <v>0</v>
      </c>
      <c r="D92" s="76">
        <v>0</v>
      </c>
      <c r="E92" s="76">
        <f>100</f>
        <v>100</v>
      </c>
      <c r="F92" s="76">
        <f>100</f>
        <v>100</v>
      </c>
      <c r="G92" s="76">
        <f>100</f>
        <v>100</v>
      </c>
    </row>
    <row r="93" spans="1:7" x14ac:dyDescent="0.25">
      <c r="A93" s="81">
        <v>3722</v>
      </c>
      <c r="B93" s="91" t="s">
        <v>130</v>
      </c>
      <c r="C93" s="76">
        <v>26288.89</v>
      </c>
      <c r="D93" s="92">
        <f>23000+6551</f>
        <v>29551</v>
      </c>
      <c r="E93" s="92">
        <f>23000</f>
        <v>23000</v>
      </c>
      <c r="F93" s="92">
        <v>23000</v>
      </c>
      <c r="G93" s="92">
        <v>23000</v>
      </c>
    </row>
    <row r="94" spans="1:7" x14ac:dyDescent="0.25">
      <c r="A94" s="87">
        <v>38</v>
      </c>
      <c r="B94" s="89" t="s">
        <v>131</v>
      </c>
      <c r="C94" s="77">
        <f>SUM(C95)</f>
        <v>754.38</v>
      </c>
      <c r="D94" s="77">
        <f t="shared" ref="D94:G95" si="44">SUM(D95)</f>
        <v>750</v>
      </c>
      <c r="E94" s="77">
        <f t="shared" si="44"/>
        <v>750</v>
      </c>
      <c r="F94" s="77">
        <f t="shared" si="44"/>
        <v>750</v>
      </c>
      <c r="G94" s="77">
        <f t="shared" si="44"/>
        <v>750</v>
      </c>
    </row>
    <row r="95" spans="1:7" x14ac:dyDescent="0.25">
      <c r="A95" s="82">
        <v>381</v>
      </c>
      <c r="B95" s="90" t="s">
        <v>86</v>
      </c>
      <c r="C95" s="79">
        <f>SUM(C96)</f>
        <v>754.38</v>
      </c>
      <c r="D95" s="79">
        <f t="shared" si="44"/>
        <v>750</v>
      </c>
      <c r="E95" s="79">
        <f t="shared" si="44"/>
        <v>750</v>
      </c>
      <c r="F95" s="79">
        <f t="shared" si="44"/>
        <v>750</v>
      </c>
      <c r="G95" s="79">
        <f t="shared" si="44"/>
        <v>750</v>
      </c>
    </row>
    <row r="96" spans="1:7" x14ac:dyDescent="0.25">
      <c r="A96" s="81">
        <v>3812</v>
      </c>
      <c r="B96" s="91" t="s">
        <v>132</v>
      </c>
      <c r="C96" s="76">
        <v>754.38</v>
      </c>
      <c r="D96" s="92">
        <v>750</v>
      </c>
      <c r="E96" s="92">
        <v>750</v>
      </c>
      <c r="F96" s="92">
        <v>750</v>
      </c>
      <c r="G96" s="92">
        <v>750</v>
      </c>
    </row>
    <row r="97" spans="1:7" x14ac:dyDescent="0.25">
      <c r="A97" s="83">
        <v>4</v>
      </c>
      <c r="B97" s="84" t="s">
        <v>39</v>
      </c>
      <c r="C97" s="77">
        <f>SUM(C98)</f>
        <v>9203.51</v>
      </c>
      <c r="D97" s="77">
        <f t="shared" ref="D97:G97" si="45">SUM(D98)</f>
        <v>13400</v>
      </c>
      <c r="E97" s="77">
        <f t="shared" si="45"/>
        <v>8800</v>
      </c>
      <c r="F97" s="77">
        <f t="shared" si="45"/>
        <v>8800</v>
      </c>
      <c r="G97" s="77">
        <f t="shared" si="45"/>
        <v>8800</v>
      </c>
    </row>
    <row r="98" spans="1:7" x14ac:dyDescent="0.25">
      <c r="A98" s="86">
        <v>42</v>
      </c>
      <c r="B98" s="84" t="s">
        <v>133</v>
      </c>
      <c r="C98" s="77">
        <f>SUM(C99,C105)</f>
        <v>9203.51</v>
      </c>
      <c r="D98" s="77">
        <f>SUM(D99,D105)</f>
        <v>13400</v>
      </c>
      <c r="E98" s="77">
        <f>SUM(E99,E105)</f>
        <v>8800</v>
      </c>
      <c r="F98" s="77">
        <f>SUM(F99,F105)</f>
        <v>8800</v>
      </c>
      <c r="G98" s="77">
        <f>SUM(G99,G105)</f>
        <v>8800</v>
      </c>
    </row>
    <row r="99" spans="1:7" x14ac:dyDescent="0.25">
      <c r="A99" s="78">
        <v>422</v>
      </c>
      <c r="B99" s="93" t="s">
        <v>134</v>
      </c>
      <c r="C99" s="79">
        <f>SUM(C100:C104)</f>
        <v>6089.01</v>
      </c>
      <c r="D99" s="79">
        <f>SUM(D100:D104)</f>
        <v>11100</v>
      </c>
      <c r="E99" s="79">
        <f>SUM(E100:E104)</f>
        <v>6500</v>
      </c>
      <c r="F99" s="79">
        <f>SUM(F100:F104)</f>
        <v>6500</v>
      </c>
      <c r="G99" s="79">
        <f>SUM(G100:G104)</f>
        <v>6500</v>
      </c>
    </row>
    <row r="100" spans="1:7" x14ac:dyDescent="0.25">
      <c r="A100" s="80">
        <v>4221</v>
      </c>
      <c r="B100" s="85" t="s">
        <v>135</v>
      </c>
      <c r="C100" s="76">
        <v>5968.02</v>
      </c>
      <c r="D100" s="92">
        <f>2000+6000</f>
        <v>8000</v>
      </c>
      <c r="E100" s="92">
        <f>2000+2000</f>
        <v>4000</v>
      </c>
      <c r="F100" s="92">
        <f t="shared" ref="F100:G100" si="46">2000+2000</f>
        <v>4000</v>
      </c>
      <c r="G100" s="92">
        <f t="shared" si="46"/>
        <v>4000</v>
      </c>
    </row>
    <row r="101" spans="1:7" x14ac:dyDescent="0.25">
      <c r="A101" s="80">
        <v>4223</v>
      </c>
      <c r="B101" s="85" t="s">
        <v>136</v>
      </c>
      <c r="C101" s="76">
        <v>0</v>
      </c>
      <c r="D101" s="92">
        <v>1700</v>
      </c>
      <c r="E101" s="92">
        <v>2000</v>
      </c>
      <c r="F101" s="92">
        <v>2000</v>
      </c>
      <c r="G101" s="92">
        <v>2000</v>
      </c>
    </row>
    <row r="102" spans="1:7" x14ac:dyDescent="0.25">
      <c r="A102" s="80">
        <v>4225</v>
      </c>
      <c r="B102" s="85" t="s">
        <v>137</v>
      </c>
      <c r="C102" s="76">
        <v>0</v>
      </c>
      <c r="D102" s="92">
        <v>0</v>
      </c>
      <c r="E102" s="92">
        <v>0</v>
      </c>
      <c r="F102" s="92">
        <v>0</v>
      </c>
      <c r="G102" s="92">
        <v>0</v>
      </c>
    </row>
    <row r="103" spans="1:7" x14ac:dyDescent="0.25">
      <c r="A103" s="80">
        <v>4226</v>
      </c>
      <c r="B103" s="85" t="s">
        <v>138</v>
      </c>
      <c r="C103" s="76">
        <v>120.99</v>
      </c>
      <c r="D103" s="92">
        <v>250</v>
      </c>
      <c r="E103" s="92">
        <v>500</v>
      </c>
      <c r="F103" s="92">
        <v>500</v>
      </c>
      <c r="G103" s="92">
        <v>500</v>
      </c>
    </row>
    <row r="104" spans="1:7" x14ac:dyDescent="0.25">
      <c r="A104" s="80">
        <v>4227</v>
      </c>
      <c r="B104" s="85" t="s">
        <v>139</v>
      </c>
      <c r="C104" s="76">
        <v>0</v>
      </c>
      <c r="D104" s="92">
        <f>750+400</f>
        <v>1150</v>
      </c>
      <c r="E104" s="92">
        <v>0</v>
      </c>
      <c r="F104" s="92">
        <v>0</v>
      </c>
      <c r="G104" s="92">
        <v>0</v>
      </c>
    </row>
    <row r="105" spans="1:7" x14ac:dyDescent="0.25">
      <c r="A105" s="78">
        <v>424</v>
      </c>
      <c r="B105" s="93" t="s">
        <v>140</v>
      </c>
      <c r="C105" s="79">
        <f>SUM(C106)</f>
        <v>3114.5</v>
      </c>
      <c r="D105" s="79">
        <f t="shared" ref="D105:G105" si="47">SUM(D106)</f>
        <v>2300</v>
      </c>
      <c r="E105" s="79">
        <f t="shared" si="47"/>
        <v>2300</v>
      </c>
      <c r="F105" s="79">
        <f t="shared" si="47"/>
        <v>2300</v>
      </c>
      <c r="G105" s="79">
        <f t="shared" si="47"/>
        <v>2300</v>
      </c>
    </row>
    <row r="106" spans="1:7" x14ac:dyDescent="0.25">
      <c r="A106" s="80">
        <v>4241</v>
      </c>
      <c r="B106" s="85" t="s">
        <v>141</v>
      </c>
      <c r="C106" s="76">
        <v>3114.5</v>
      </c>
      <c r="D106" s="92">
        <v>2300</v>
      </c>
      <c r="E106" s="92">
        <v>2300</v>
      </c>
      <c r="F106" s="92">
        <v>2300</v>
      </c>
      <c r="G106" s="92">
        <v>2300</v>
      </c>
    </row>
    <row r="109" spans="1:7" ht="15.75" x14ac:dyDescent="0.25">
      <c r="A109" s="138" t="s">
        <v>40</v>
      </c>
      <c r="B109" s="138"/>
      <c r="C109" s="138"/>
      <c r="D109" s="138"/>
      <c r="E109" s="138"/>
      <c r="F109" s="138"/>
      <c r="G109" s="138"/>
    </row>
    <row r="110" spans="1:7" ht="18.75" x14ac:dyDescent="0.25">
      <c r="A110" s="32"/>
      <c r="B110" s="32"/>
      <c r="C110" s="32"/>
      <c r="D110" s="32"/>
      <c r="E110" s="32"/>
      <c r="F110" s="32"/>
      <c r="G110" s="32"/>
    </row>
    <row r="111" spans="1:7" ht="25.5" x14ac:dyDescent="0.25">
      <c r="A111" s="37" t="s">
        <v>41</v>
      </c>
      <c r="B111" s="38" t="s">
        <v>22</v>
      </c>
      <c r="C111" s="39" t="s">
        <v>64</v>
      </c>
      <c r="D111" s="39" t="s">
        <v>65</v>
      </c>
      <c r="E111" s="37" t="s">
        <v>61</v>
      </c>
      <c r="F111" s="37" t="s">
        <v>62</v>
      </c>
      <c r="G111" s="37" t="s">
        <v>63</v>
      </c>
    </row>
    <row r="112" spans="1:7" x14ac:dyDescent="0.25">
      <c r="A112" s="40">
        <v>1</v>
      </c>
      <c r="B112" s="40">
        <v>2</v>
      </c>
      <c r="C112" s="40">
        <v>3</v>
      </c>
      <c r="D112" s="40">
        <v>4</v>
      </c>
      <c r="E112" s="40">
        <v>5</v>
      </c>
      <c r="F112" s="40">
        <v>6</v>
      </c>
      <c r="G112" s="40">
        <v>7</v>
      </c>
    </row>
    <row r="113" spans="1:7" s="94" customFormat="1" ht="14.25" x14ac:dyDescent="0.2">
      <c r="A113" s="42"/>
      <c r="B113" s="42" t="s">
        <v>29</v>
      </c>
      <c r="C113" s="96">
        <f>SUM(C114,C116,C118,C122)</f>
        <v>1580616.3900000001</v>
      </c>
      <c r="D113" s="96">
        <f>SUM(D114,D116,D118,D122)</f>
        <v>1843839</v>
      </c>
      <c r="E113" s="96">
        <f>SUM(E114,E116,E118,E122)</f>
        <v>1834733</v>
      </c>
      <c r="F113" s="96">
        <f>SUM(F114,F116,F118,F122)</f>
        <v>1834733</v>
      </c>
      <c r="G113" s="96">
        <f>SUM(G114,G116,G118,G122)</f>
        <v>1834733</v>
      </c>
    </row>
    <row r="114" spans="1:7" s="94" customFormat="1" ht="14.25" x14ac:dyDescent="0.2">
      <c r="A114" s="42">
        <v>1</v>
      </c>
      <c r="B114" s="42" t="s">
        <v>42</v>
      </c>
      <c r="C114" s="96">
        <f>SUM(C115)</f>
        <v>6037.49</v>
      </c>
      <c r="D114" s="96">
        <f t="shared" ref="D114:G114" si="48">SUM(D115)</f>
        <v>10220</v>
      </c>
      <c r="E114" s="96">
        <f t="shared" si="48"/>
        <v>10230</v>
      </c>
      <c r="F114" s="96">
        <f t="shared" si="48"/>
        <v>10230</v>
      </c>
      <c r="G114" s="96">
        <f t="shared" si="48"/>
        <v>10230</v>
      </c>
    </row>
    <row r="115" spans="1:7" x14ac:dyDescent="0.25">
      <c r="A115" s="53">
        <v>11</v>
      </c>
      <c r="B115" s="44" t="s">
        <v>42</v>
      </c>
      <c r="C115" s="97">
        <v>6037.49</v>
      </c>
      <c r="D115" s="97">
        <f>7850+2370</f>
        <v>10220</v>
      </c>
      <c r="E115" s="43">
        <f>1430+8800</f>
        <v>10230</v>
      </c>
      <c r="F115" s="43">
        <f>1430+8800</f>
        <v>10230</v>
      </c>
      <c r="G115" s="43">
        <f>1430+8800</f>
        <v>10230</v>
      </c>
    </row>
    <row r="116" spans="1:7" s="94" customFormat="1" ht="14.25" x14ac:dyDescent="0.2">
      <c r="A116" s="46">
        <v>3</v>
      </c>
      <c r="B116" s="42" t="s">
        <v>43</v>
      </c>
      <c r="C116" s="96">
        <f>SUM(C117)</f>
        <v>0</v>
      </c>
      <c r="D116" s="96">
        <f t="shared" ref="D116:G116" si="49">SUM(D117)</f>
        <v>0</v>
      </c>
      <c r="E116" s="96">
        <f t="shared" si="49"/>
        <v>0</v>
      </c>
      <c r="F116" s="96">
        <f t="shared" si="49"/>
        <v>0</v>
      </c>
      <c r="G116" s="96">
        <f t="shared" si="49"/>
        <v>0</v>
      </c>
    </row>
    <row r="117" spans="1:7" x14ac:dyDescent="0.25">
      <c r="A117" s="54">
        <v>31</v>
      </c>
      <c r="B117" s="47" t="s">
        <v>43</v>
      </c>
      <c r="C117" s="98"/>
      <c r="D117" s="98"/>
      <c r="E117" s="43"/>
      <c r="F117" s="43"/>
      <c r="G117" s="43"/>
    </row>
    <row r="118" spans="1:7" s="94" customFormat="1" ht="14.25" x14ac:dyDescent="0.2">
      <c r="A118" s="46">
        <v>4</v>
      </c>
      <c r="B118" s="42" t="s">
        <v>56</v>
      </c>
      <c r="C118" s="96">
        <f>SUM(C119:C121)</f>
        <v>1569600.55</v>
      </c>
      <c r="D118" s="96">
        <f t="shared" ref="D118:G118" si="50">SUM(D119:D121)</f>
        <v>1833619</v>
      </c>
      <c r="E118" s="96">
        <f t="shared" si="50"/>
        <v>1824503</v>
      </c>
      <c r="F118" s="96">
        <f t="shared" si="50"/>
        <v>1824503</v>
      </c>
      <c r="G118" s="96">
        <f t="shared" si="50"/>
        <v>1824503</v>
      </c>
    </row>
    <row r="119" spans="1:7" x14ac:dyDescent="0.25">
      <c r="A119" s="54">
        <v>43</v>
      </c>
      <c r="B119" s="47" t="s">
        <v>55</v>
      </c>
      <c r="C119" s="98"/>
      <c r="D119" s="98"/>
      <c r="E119" s="43"/>
      <c r="F119" s="43"/>
      <c r="G119" s="43"/>
    </row>
    <row r="120" spans="1:7" x14ac:dyDescent="0.25">
      <c r="A120" s="54">
        <v>48</v>
      </c>
      <c r="B120" s="47" t="s">
        <v>145</v>
      </c>
      <c r="C120" s="98">
        <v>71152.479999999996</v>
      </c>
      <c r="D120" s="98">
        <v>78774</v>
      </c>
      <c r="E120" s="43">
        <v>77618</v>
      </c>
      <c r="F120" s="43">
        <v>77618</v>
      </c>
      <c r="G120" s="43">
        <v>77618</v>
      </c>
    </row>
    <row r="121" spans="1:7" x14ac:dyDescent="0.25">
      <c r="A121" s="54">
        <v>49</v>
      </c>
      <c r="B121" s="47" t="s">
        <v>146</v>
      </c>
      <c r="C121" s="98">
        <v>1498448.07</v>
      </c>
      <c r="D121" s="98">
        <v>1754845</v>
      </c>
      <c r="E121" s="43">
        <f>1738550+8335</f>
        <v>1746885</v>
      </c>
      <c r="F121" s="43">
        <f t="shared" ref="F121:G121" si="51">1738550+8335</f>
        <v>1746885</v>
      </c>
      <c r="G121" s="43">
        <f t="shared" si="51"/>
        <v>1746885</v>
      </c>
    </row>
    <row r="122" spans="1:7" x14ac:dyDescent="0.25">
      <c r="A122" s="46">
        <v>5</v>
      </c>
      <c r="B122" s="95" t="s">
        <v>142</v>
      </c>
      <c r="C122" s="99">
        <f>SUM(C123)</f>
        <v>4978.3500000000004</v>
      </c>
      <c r="D122" s="99">
        <f t="shared" ref="D122:G122" si="52">SUM(D123)</f>
        <v>0</v>
      </c>
      <c r="E122" s="99">
        <f t="shared" si="52"/>
        <v>0</v>
      </c>
      <c r="F122" s="99">
        <f t="shared" si="52"/>
        <v>0</v>
      </c>
      <c r="G122" s="99">
        <f t="shared" si="52"/>
        <v>0</v>
      </c>
    </row>
    <row r="123" spans="1:7" x14ac:dyDescent="0.25">
      <c r="A123" s="54">
        <v>55</v>
      </c>
      <c r="B123" s="47" t="s">
        <v>142</v>
      </c>
      <c r="C123" s="98">
        <v>4978.3500000000004</v>
      </c>
      <c r="D123" s="98">
        <v>0</v>
      </c>
      <c r="E123" s="43">
        <v>0</v>
      </c>
      <c r="F123" s="43">
        <v>0</v>
      </c>
      <c r="G123" s="43">
        <v>0</v>
      </c>
    </row>
    <row r="124" spans="1:7" x14ac:dyDescent="0.25">
      <c r="A124" s="54"/>
      <c r="B124" s="48"/>
      <c r="C124" s="98"/>
      <c r="D124" s="98"/>
      <c r="E124" s="43"/>
      <c r="F124" s="43"/>
      <c r="G124" s="43"/>
    </row>
    <row r="125" spans="1:7" x14ac:dyDescent="0.25">
      <c r="A125" s="54"/>
      <c r="B125" s="48"/>
      <c r="C125" s="98"/>
      <c r="D125" s="98"/>
      <c r="E125" s="43"/>
      <c r="F125" s="43"/>
      <c r="G125" s="43"/>
    </row>
    <row r="127" spans="1:7" ht="25.5" x14ac:dyDescent="0.25">
      <c r="A127" s="37" t="s">
        <v>41</v>
      </c>
      <c r="B127" s="38" t="s">
        <v>22</v>
      </c>
      <c r="C127" s="39" t="s">
        <v>64</v>
      </c>
      <c r="D127" s="39" t="s">
        <v>65</v>
      </c>
      <c r="E127" s="37" t="s">
        <v>61</v>
      </c>
      <c r="F127" s="37" t="s">
        <v>62</v>
      </c>
      <c r="G127" s="37" t="s">
        <v>63</v>
      </c>
    </row>
    <row r="128" spans="1:7" x14ac:dyDescent="0.25">
      <c r="A128" s="40">
        <v>1</v>
      </c>
      <c r="B128" s="40">
        <v>2</v>
      </c>
      <c r="C128" s="40">
        <v>3</v>
      </c>
      <c r="D128" s="40">
        <v>4</v>
      </c>
      <c r="E128" s="40">
        <v>5</v>
      </c>
      <c r="F128" s="40">
        <v>6</v>
      </c>
      <c r="G128" s="40">
        <v>7</v>
      </c>
    </row>
    <row r="129" spans="1:7" x14ac:dyDescent="0.25">
      <c r="A129" s="42"/>
      <c r="B129" s="42" t="s">
        <v>35</v>
      </c>
      <c r="C129" s="96">
        <f>SUM(C130,C133,C135,C139)</f>
        <v>1601960.18</v>
      </c>
      <c r="D129" s="96">
        <f t="shared" ref="D129:G129" si="53">SUM(D130,D133,D135,D139)</f>
        <v>1899894</v>
      </c>
      <c r="E129" s="96">
        <f t="shared" si="53"/>
        <v>1834733</v>
      </c>
      <c r="F129" s="96">
        <f>SUM(F130,F133,F135,F139)</f>
        <v>1834733</v>
      </c>
      <c r="G129" s="96">
        <f t="shared" si="53"/>
        <v>1834733</v>
      </c>
    </row>
    <row r="130" spans="1:7" x14ac:dyDescent="0.25">
      <c r="A130" s="42">
        <v>1</v>
      </c>
      <c r="B130" s="42" t="s">
        <v>42</v>
      </c>
      <c r="C130" s="96">
        <f>SUM(C131)</f>
        <v>6302.89</v>
      </c>
      <c r="D130" s="96">
        <f t="shared" ref="D130:G130" si="54">SUM(D131)</f>
        <v>10220</v>
      </c>
      <c r="E130" s="96">
        <f t="shared" si="54"/>
        <v>10230</v>
      </c>
      <c r="F130" s="96">
        <f t="shared" si="54"/>
        <v>10230</v>
      </c>
      <c r="G130" s="96">
        <f t="shared" si="54"/>
        <v>10230</v>
      </c>
    </row>
    <row r="131" spans="1:7" x14ac:dyDescent="0.25">
      <c r="A131" s="53">
        <v>11</v>
      </c>
      <c r="B131" s="44" t="s">
        <v>42</v>
      </c>
      <c r="C131" s="97">
        <f>4978.35+1324.54</f>
        <v>6302.89</v>
      </c>
      <c r="D131" s="97">
        <f>7850+2370</f>
        <v>10220</v>
      </c>
      <c r="E131" s="43">
        <v>10230</v>
      </c>
      <c r="F131" s="43">
        <v>10230</v>
      </c>
      <c r="G131" s="43">
        <v>10230</v>
      </c>
    </row>
    <row r="132" spans="1:7" x14ac:dyDescent="0.25">
      <c r="A132" s="54" t="s">
        <v>32</v>
      </c>
      <c r="B132" s="44"/>
      <c r="C132" s="97"/>
      <c r="D132" s="97"/>
      <c r="E132" s="43"/>
      <c r="F132" s="43"/>
      <c r="G132" s="43"/>
    </row>
    <row r="133" spans="1:7" x14ac:dyDescent="0.25">
      <c r="A133" s="46">
        <v>3</v>
      </c>
      <c r="B133" s="42" t="s">
        <v>43</v>
      </c>
      <c r="C133" s="96">
        <f>SUM(C134)</f>
        <v>0</v>
      </c>
      <c r="D133" s="96">
        <f t="shared" ref="D133:G133" si="55">SUM(D134)</f>
        <v>0</v>
      </c>
      <c r="E133" s="96">
        <f t="shared" si="55"/>
        <v>0</v>
      </c>
      <c r="F133" s="96">
        <f t="shared" si="55"/>
        <v>0</v>
      </c>
      <c r="G133" s="96">
        <f t="shared" si="55"/>
        <v>0</v>
      </c>
    </row>
    <row r="134" spans="1:7" x14ac:dyDescent="0.25">
      <c r="A134" s="54">
        <v>31</v>
      </c>
      <c r="B134" s="47" t="s">
        <v>43</v>
      </c>
      <c r="C134" s="98"/>
      <c r="D134" s="98"/>
      <c r="E134" s="43"/>
      <c r="F134" s="43"/>
      <c r="G134" s="43"/>
    </row>
    <row r="135" spans="1:7" x14ac:dyDescent="0.25">
      <c r="A135" s="46">
        <v>4</v>
      </c>
      <c r="B135" s="42" t="s">
        <v>56</v>
      </c>
      <c r="C135" s="96">
        <f>SUM(C136:C138)</f>
        <v>1590678.94</v>
      </c>
      <c r="D135" s="96">
        <f t="shared" ref="D135:G135" si="56">SUM(D136:D138)</f>
        <v>1889674</v>
      </c>
      <c r="E135" s="96">
        <f t="shared" si="56"/>
        <v>1824503</v>
      </c>
      <c r="F135" s="96">
        <f t="shared" si="56"/>
        <v>1824503</v>
      </c>
      <c r="G135" s="96">
        <f t="shared" si="56"/>
        <v>1824503</v>
      </c>
    </row>
    <row r="136" spans="1:7" x14ac:dyDescent="0.25">
      <c r="A136" s="54">
        <v>43</v>
      </c>
      <c r="B136" s="47" t="s">
        <v>55</v>
      </c>
      <c r="C136" s="98"/>
      <c r="D136" s="98"/>
      <c r="E136" s="43"/>
      <c r="F136" s="43"/>
      <c r="G136" s="43"/>
    </row>
    <row r="137" spans="1:7" x14ac:dyDescent="0.25">
      <c r="A137" s="54">
        <v>48</v>
      </c>
      <c r="B137" s="47" t="s">
        <v>145</v>
      </c>
      <c r="C137" s="98">
        <v>71191.520000000004</v>
      </c>
      <c r="D137" s="98">
        <v>78774</v>
      </c>
      <c r="E137" s="43">
        <v>77618</v>
      </c>
      <c r="F137" s="43">
        <v>77618</v>
      </c>
      <c r="G137" s="43">
        <v>77618</v>
      </c>
    </row>
    <row r="138" spans="1:7" x14ac:dyDescent="0.25">
      <c r="A138" s="54">
        <v>49</v>
      </c>
      <c r="B138" s="47" t="s">
        <v>146</v>
      </c>
      <c r="C138" s="98">
        <v>1519487.42</v>
      </c>
      <c r="D138" s="98">
        <v>1810900</v>
      </c>
      <c r="E138" s="43">
        <v>1746885</v>
      </c>
      <c r="F138" s="43">
        <v>1746885</v>
      </c>
      <c r="G138" s="43">
        <v>1746885</v>
      </c>
    </row>
    <row r="139" spans="1:7" ht="15.75" customHeight="1" x14ac:dyDescent="0.25">
      <c r="A139" s="46">
        <v>5</v>
      </c>
      <c r="B139" s="95" t="s">
        <v>142</v>
      </c>
      <c r="C139" s="99">
        <f>SUM(C140)</f>
        <v>4978.3500000000004</v>
      </c>
      <c r="D139" s="99">
        <f t="shared" ref="D139:G139" si="57">SUM(D140)</f>
        <v>0</v>
      </c>
      <c r="E139" s="99">
        <f t="shared" si="57"/>
        <v>0</v>
      </c>
      <c r="F139" s="99">
        <f t="shared" si="57"/>
        <v>0</v>
      </c>
      <c r="G139" s="99">
        <f t="shared" si="57"/>
        <v>0</v>
      </c>
    </row>
    <row r="140" spans="1:7" x14ac:dyDescent="0.25">
      <c r="A140" s="54">
        <v>55</v>
      </c>
      <c r="B140" s="47" t="s">
        <v>142</v>
      </c>
      <c r="C140" s="98">
        <v>4978.3500000000004</v>
      </c>
      <c r="D140" s="98">
        <v>0</v>
      </c>
      <c r="E140" s="98">
        <v>0</v>
      </c>
      <c r="F140" s="98">
        <v>0</v>
      </c>
      <c r="G140" s="98">
        <v>0</v>
      </c>
    </row>
    <row r="143" spans="1:7" ht="15.75" x14ac:dyDescent="0.25">
      <c r="B143" s="138" t="s">
        <v>44</v>
      </c>
      <c r="C143" s="138"/>
      <c r="D143" s="138"/>
      <c r="E143" s="138"/>
      <c r="F143" s="138"/>
      <c r="G143" s="138"/>
    </row>
    <row r="144" spans="1:7" ht="18.75" x14ac:dyDescent="0.25">
      <c r="B144" s="32"/>
      <c r="C144" s="32"/>
      <c r="D144" s="32"/>
      <c r="E144" s="32"/>
      <c r="F144" s="32"/>
      <c r="G144" s="32"/>
    </row>
    <row r="145" spans="1:7" ht="25.5" x14ac:dyDescent="0.25">
      <c r="A145" s="37" t="s">
        <v>41</v>
      </c>
      <c r="B145" s="38" t="s">
        <v>22</v>
      </c>
      <c r="C145" s="39" t="s">
        <v>64</v>
      </c>
      <c r="D145" s="39" t="s">
        <v>65</v>
      </c>
      <c r="E145" s="37" t="s">
        <v>61</v>
      </c>
      <c r="F145" s="37" t="s">
        <v>62</v>
      </c>
      <c r="G145" s="37" t="s">
        <v>63</v>
      </c>
    </row>
    <row r="146" spans="1:7" x14ac:dyDescent="0.25">
      <c r="A146" s="40">
        <v>1</v>
      </c>
      <c r="B146" s="40">
        <v>2</v>
      </c>
      <c r="C146" s="40">
        <v>3</v>
      </c>
      <c r="D146" s="40">
        <v>4</v>
      </c>
      <c r="E146" s="40">
        <v>5</v>
      </c>
      <c r="F146" s="40">
        <v>6</v>
      </c>
      <c r="G146" s="40">
        <v>7</v>
      </c>
    </row>
    <row r="147" spans="1:7" x14ac:dyDescent="0.25">
      <c r="A147" s="56"/>
      <c r="B147" s="42" t="s">
        <v>35</v>
      </c>
      <c r="C147" s="96">
        <f>SUM(C148)</f>
        <v>1601960.18</v>
      </c>
      <c r="D147" s="96">
        <f t="shared" ref="D147:G149" si="58">SUM(D148)</f>
        <v>1899894</v>
      </c>
      <c r="E147" s="96">
        <f t="shared" si="58"/>
        <v>1834733</v>
      </c>
      <c r="F147" s="96">
        <f t="shared" si="58"/>
        <v>1834733</v>
      </c>
      <c r="G147" s="96">
        <f t="shared" si="58"/>
        <v>1834733</v>
      </c>
    </row>
    <row r="148" spans="1:7" x14ac:dyDescent="0.25">
      <c r="A148" s="56" t="s">
        <v>147</v>
      </c>
      <c r="B148" s="42" t="s">
        <v>148</v>
      </c>
      <c r="C148" s="96">
        <f>SUM(C149)</f>
        <v>1601960.18</v>
      </c>
      <c r="D148" s="96">
        <f t="shared" si="58"/>
        <v>1899894</v>
      </c>
      <c r="E148" s="96">
        <f t="shared" si="58"/>
        <v>1834733</v>
      </c>
      <c r="F148" s="96">
        <f t="shared" si="58"/>
        <v>1834733</v>
      </c>
      <c r="G148" s="96">
        <f t="shared" si="58"/>
        <v>1834733</v>
      </c>
    </row>
    <row r="149" spans="1:7" x14ac:dyDescent="0.25">
      <c r="A149" s="57" t="s">
        <v>149</v>
      </c>
      <c r="B149" s="44" t="s">
        <v>150</v>
      </c>
      <c r="C149" s="97">
        <f>SUM(C150)</f>
        <v>1601960.18</v>
      </c>
      <c r="D149" s="97">
        <f t="shared" si="58"/>
        <v>1899894</v>
      </c>
      <c r="E149" s="97">
        <f t="shared" si="58"/>
        <v>1834733</v>
      </c>
      <c r="F149" s="97">
        <f t="shared" si="58"/>
        <v>1834733</v>
      </c>
      <c r="G149" s="97">
        <f t="shared" si="58"/>
        <v>1834733</v>
      </c>
    </row>
    <row r="150" spans="1:7" x14ac:dyDescent="0.25">
      <c r="A150" s="58" t="s">
        <v>151</v>
      </c>
      <c r="B150" s="45" t="s">
        <v>152</v>
      </c>
      <c r="C150" s="100">
        <v>1601960.18</v>
      </c>
      <c r="D150" s="100">
        <v>1899894</v>
      </c>
      <c r="E150" s="43">
        <v>1834733</v>
      </c>
      <c r="F150" s="43">
        <v>1834733</v>
      </c>
      <c r="G150" s="43">
        <v>1834733</v>
      </c>
    </row>
  </sheetData>
  <mergeCells count="4">
    <mergeCell ref="B143:G143"/>
    <mergeCell ref="A2:G2"/>
    <mergeCell ref="A4:G4"/>
    <mergeCell ref="A109:G10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107" max="6" man="1"/>
    <brk id="14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9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38" t="s">
        <v>45</v>
      </c>
      <c r="B2" s="138"/>
      <c r="C2" s="138"/>
      <c r="D2" s="138"/>
      <c r="E2" s="138"/>
      <c r="F2" s="138"/>
      <c r="G2" s="138"/>
      <c r="H2" s="55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38" t="s">
        <v>46</v>
      </c>
      <c r="B4" s="138"/>
      <c r="C4" s="138"/>
      <c r="D4" s="138"/>
      <c r="E4" s="138"/>
      <c r="F4" s="138"/>
      <c r="G4" s="138"/>
      <c r="H4" s="55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41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47</v>
      </c>
      <c r="C8" s="42"/>
      <c r="D8" s="42"/>
      <c r="E8" s="43"/>
      <c r="F8" s="43"/>
      <c r="G8" s="43"/>
    </row>
    <row r="9" spans="1:10" x14ac:dyDescent="0.25">
      <c r="A9" s="53">
        <v>84</v>
      </c>
      <c r="B9" s="44" t="s">
        <v>48</v>
      </c>
      <c r="C9" s="42"/>
      <c r="D9" s="42"/>
      <c r="E9" s="43"/>
      <c r="F9" s="43"/>
      <c r="G9" s="43"/>
    </row>
    <row r="10" spans="1:10" x14ac:dyDescent="0.25">
      <c r="A10" s="53" t="s">
        <v>32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49" t="s">
        <v>49</v>
      </c>
      <c r="C11" s="44"/>
      <c r="D11" s="44"/>
      <c r="E11" s="43"/>
      <c r="F11" s="43"/>
      <c r="G11" s="43"/>
    </row>
    <row r="12" spans="1:10" x14ac:dyDescent="0.25">
      <c r="A12" s="53">
        <v>54</v>
      </c>
      <c r="B12" s="50" t="s">
        <v>50</v>
      </c>
      <c r="C12" s="44"/>
      <c r="D12" s="44"/>
      <c r="E12" s="43"/>
      <c r="F12" s="43"/>
      <c r="G12" s="43"/>
    </row>
    <row r="13" spans="1:10" x14ac:dyDescent="0.25">
      <c r="A13" s="53" t="s">
        <v>32</v>
      </c>
      <c r="B13" s="49"/>
      <c r="C13" s="44"/>
      <c r="D13" s="44"/>
      <c r="E13" s="43"/>
      <c r="F13" s="43"/>
      <c r="G13" s="43"/>
    </row>
    <row r="16" spans="1:10" ht="15.75" x14ac:dyDescent="0.25">
      <c r="B16" s="138" t="s">
        <v>51</v>
      </c>
      <c r="C16" s="138"/>
      <c r="D16" s="138"/>
      <c r="E16" s="138"/>
      <c r="F16" s="138"/>
      <c r="G16" s="138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41</v>
      </c>
      <c r="B18" s="38" t="s">
        <v>22</v>
      </c>
      <c r="C18" s="39" t="s">
        <v>13</v>
      </c>
      <c r="D18" s="39" t="s">
        <v>23</v>
      </c>
      <c r="E18" s="37" t="s">
        <v>24</v>
      </c>
      <c r="F18" s="37" t="s">
        <v>25</v>
      </c>
      <c r="G18" s="37" t="s">
        <v>26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57</v>
      </c>
      <c r="C20" s="42"/>
      <c r="D20" s="42"/>
      <c r="E20" s="43"/>
      <c r="F20" s="43"/>
      <c r="G20" s="43"/>
    </row>
    <row r="21" spans="1:7" x14ac:dyDescent="0.25">
      <c r="A21" s="53">
        <v>81</v>
      </c>
      <c r="B21" s="44" t="s">
        <v>58</v>
      </c>
      <c r="C21" s="44"/>
      <c r="D21" s="44"/>
      <c r="E21" s="43"/>
      <c r="F21" s="43"/>
      <c r="G21" s="43"/>
    </row>
    <row r="22" spans="1:7" x14ac:dyDescent="0.25">
      <c r="A22" s="71" t="s">
        <v>32</v>
      </c>
      <c r="B22" s="44"/>
      <c r="C22" s="60"/>
      <c r="D22" s="60"/>
      <c r="E22" s="60"/>
      <c r="F22" s="60"/>
      <c r="G22" s="60"/>
    </row>
    <row r="23" spans="1:7" x14ac:dyDescent="0.25">
      <c r="A23" s="60"/>
      <c r="B23" s="52"/>
      <c r="C23" s="60"/>
      <c r="D23" s="60"/>
      <c r="E23" s="60"/>
      <c r="F23" s="60"/>
      <c r="G23" s="60"/>
    </row>
    <row r="24" spans="1:7" x14ac:dyDescent="0.25">
      <c r="A24" s="60"/>
      <c r="B24" s="42" t="s">
        <v>52</v>
      </c>
      <c r="C24" s="60"/>
      <c r="D24" s="60"/>
      <c r="E24" s="60"/>
      <c r="F24" s="60"/>
      <c r="G24" s="60"/>
    </row>
    <row r="25" spans="1:7" x14ac:dyDescent="0.25">
      <c r="A25" s="42">
        <v>1</v>
      </c>
      <c r="B25" s="42" t="s">
        <v>42</v>
      </c>
      <c r="C25" s="42"/>
      <c r="D25" s="42"/>
      <c r="E25" s="43"/>
      <c r="F25" s="43"/>
      <c r="G25" s="43"/>
    </row>
    <row r="26" spans="1:7" x14ac:dyDescent="0.25">
      <c r="A26" s="53">
        <v>11</v>
      </c>
      <c r="B26" s="44" t="s">
        <v>42</v>
      </c>
      <c r="C26" s="44"/>
      <c r="D26" s="44"/>
      <c r="E26" s="43"/>
      <c r="F26" s="43"/>
      <c r="G26" s="43"/>
    </row>
    <row r="27" spans="1:7" x14ac:dyDescent="0.25">
      <c r="A27" s="71" t="s">
        <v>32</v>
      </c>
      <c r="B27" s="51"/>
      <c r="C27" s="60"/>
      <c r="D27" s="60"/>
      <c r="E27" s="60"/>
      <c r="F27" s="60"/>
      <c r="G27" s="60"/>
    </row>
    <row r="28" spans="1:7" x14ac:dyDescent="0.25">
      <c r="A28" s="42">
        <v>3</v>
      </c>
      <c r="B28" s="42" t="s">
        <v>43</v>
      </c>
      <c r="C28" s="42"/>
      <c r="D28" s="42"/>
      <c r="E28" s="43"/>
      <c r="F28" s="43"/>
      <c r="G28" s="43"/>
    </row>
    <row r="29" spans="1:7" x14ac:dyDescent="0.25">
      <c r="A29" s="53">
        <v>31</v>
      </c>
      <c r="B29" s="44" t="s">
        <v>43</v>
      </c>
      <c r="C29" s="44"/>
      <c r="D29" s="44"/>
      <c r="E29" s="43"/>
      <c r="F29" s="43"/>
      <c r="G29" s="43"/>
    </row>
    <row r="30" spans="1:7" x14ac:dyDescent="0.25">
      <c r="A30" s="42">
        <v>4</v>
      </c>
      <c r="B30" s="42" t="s">
        <v>56</v>
      </c>
      <c r="C30" s="42"/>
      <c r="D30" s="42"/>
      <c r="E30" s="43"/>
      <c r="F30" s="43"/>
      <c r="G30" s="43"/>
    </row>
    <row r="31" spans="1:7" x14ac:dyDescent="0.25">
      <c r="A31" s="53">
        <v>43</v>
      </c>
      <c r="B31" s="44" t="s">
        <v>55</v>
      </c>
      <c r="C31" s="44"/>
      <c r="D31" s="44"/>
      <c r="E31" s="43"/>
      <c r="F31" s="43"/>
      <c r="G31" s="43"/>
    </row>
    <row r="32" spans="1:7" x14ac:dyDescent="0.25">
      <c r="A32" s="53" t="s">
        <v>32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4"/>
  <sheetViews>
    <sheetView topLeftCell="A15" zoomScaleNormal="100" workbookViewId="0">
      <selection activeCell="K20" sqref="K20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0" width="8.85546875" style="33"/>
    <col min="11" max="11" width="11.5703125" style="33" bestFit="1" customWidth="1"/>
    <col min="12" max="16384" width="8.85546875" style="33"/>
  </cols>
  <sheetData>
    <row r="1" spans="1:7" ht="18.75" x14ac:dyDescent="0.25">
      <c r="A1" s="59"/>
      <c r="B1" s="32"/>
      <c r="C1" s="32"/>
      <c r="D1" s="32"/>
      <c r="E1" s="32"/>
      <c r="F1" s="34"/>
      <c r="G1" s="34"/>
    </row>
    <row r="2" spans="1:7" ht="15.75" x14ac:dyDescent="0.25">
      <c r="A2" s="138" t="s">
        <v>53</v>
      </c>
      <c r="B2" s="139"/>
      <c r="C2" s="139"/>
      <c r="D2" s="139"/>
      <c r="E2" s="139"/>
      <c r="F2" s="139"/>
      <c r="G2" s="139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7" t="s">
        <v>54</v>
      </c>
      <c r="B4" s="37" t="s">
        <v>22</v>
      </c>
      <c r="C4" s="39" t="s">
        <v>64</v>
      </c>
      <c r="D4" s="39" t="s">
        <v>65</v>
      </c>
      <c r="E4" s="37" t="s">
        <v>61</v>
      </c>
      <c r="F4" s="37" t="s">
        <v>62</v>
      </c>
      <c r="G4" s="37" t="s">
        <v>63</v>
      </c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ht="25.5" x14ac:dyDescent="0.25">
      <c r="A6" s="62" t="s">
        <v>153</v>
      </c>
      <c r="B6" s="107" t="s">
        <v>154</v>
      </c>
      <c r="C6" s="108">
        <f>SUM(C7,C49)</f>
        <v>71191.520000000004</v>
      </c>
      <c r="D6" s="108">
        <f t="shared" ref="D6:G6" si="0">SUM(D7,D49)</f>
        <v>78774</v>
      </c>
      <c r="E6" s="108">
        <f t="shared" si="0"/>
        <v>77618</v>
      </c>
      <c r="F6" s="108">
        <f t="shared" si="0"/>
        <v>77618</v>
      </c>
      <c r="G6" s="108">
        <f t="shared" si="0"/>
        <v>77618</v>
      </c>
    </row>
    <row r="7" spans="1:7" ht="25.5" x14ac:dyDescent="0.25">
      <c r="A7" s="63" t="s">
        <v>155</v>
      </c>
      <c r="B7" s="107" t="s">
        <v>156</v>
      </c>
      <c r="C7" s="108">
        <f>SUM(C8)</f>
        <v>71191.520000000004</v>
      </c>
      <c r="D7" s="108">
        <f t="shared" ref="D7:G9" si="1">SUM(D8)</f>
        <v>78774</v>
      </c>
      <c r="E7" s="108">
        <f t="shared" si="1"/>
        <v>77618</v>
      </c>
      <c r="F7" s="108">
        <f t="shared" si="1"/>
        <v>77618</v>
      </c>
      <c r="G7" s="108">
        <f t="shared" si="1"/>
        <v>77618</v>
      </c>
    </row>
    <row r="8" spans="1:7" x14ac:dyDescent="0.25">
      <c r="A8" s="70" t="s">
        <v>157</v>
      </c>
      <c r="B8" s="109" t="s">
        <v>56</v>
      </c>
      <c r="C8" s="101">
        <f>SUM(C9)</f>
        <v>71191.520000000004</v>
      </c>
      <c r="D8" s="101">
        <f t="shared" si="1"/>
        <v>78774</v>
      </c>
      <c r="E8" s="101">
        <f t="shared" si="1"/>
        <v>77618</v>
      </c>
      <c r="F8" s="101">
        <f t="shared" si="1"/>
        <v>77618</v>
      </c>
      <c r="G8" s="101">
        <f t="shared" si="1"/>
        <v>77618</v>
      </c>
    </row>
    <row r="9" spans="1:7" s="61" customFormat="1" x14ac:dyDescent="0.25">
      <c r="A9" s="70" t="s">
        <v>158</v>
      </c>
      <c r="B9" s="109" t="s">
        <v>145</v>
      </c>
      <c r="C9" s="101">
        <f>SUM(C10)</f>
        <v>71191.520000000004</v>
      </c>
      <c r="D9" s="101">
        <f t="shared" si="1"/>
        <v>78774</v>
      </c>
      <c r="E9" s="101">
        <f t="shared" si="1"/>
        <v>77618</v>
      </c>
      <c r="F9" s="101">
        <f t="shared" si="1"/>
        <v>77618</v>
      </c>
      <c r="G9" s="101">
        <f t="shared" si="1"/>
        <v>77618</v>
      </c>
    </row>
    <row r="10" spans="1:7" x14ac:dyDescent="0.25">
      <c r="A10" s="104">
        <v>3</v>
      </c>
      <c r="B10" s="110" t="s">
        <v>36</v>
      </c>
      <c r="C10" s="101">
        <f>SUM(C11,C43,C46)</f>
        <v>71191.520000000004</v>
      </c>
      <c r="D10" s="101">
        <f t="shared" ref="D10:G10" si="2">SUM(D11,D43)</f>
        <v>78774</v>
      </c>
      <c r="E10" s="101">
        <f t="shared" si="2"/>
        <v>77618</v>
      </c>
      <c r="F10" s="101">
        <f t="shared" si="2"/>
        <v>77618</v>
      </c>
      <c r="G10" s="101">
        <f t="shared" si="2"/>
        <v>77618</v>
      </c>
    </row>
    <row r="11" spans="1:7" x14ac:dyDescent="0.25">
      <c r="A11" s="103">
        <v>32</v>
      </c>
      <c r="B11" s="110" t="s">
        <v>38</v>
      </c>
      <c r="C11" s="101">
        <f>SUM(C12,C18,C28,C41)</f>
        <v>71191.520000000004</v>
      </c>
      <c r="D11" s="101">
        <f t="shared" ref="D11:G11" si="3">SUM(D12,D18,D28,D41)</f>
        <v>78774</v>
      </c>
      <c r="E11" s="101">
        <f t="shared" si="3"/>
        <v>77618</v>
      </c>
      <c r="F11" s="101">
        <f t="shared" si="3"/>
        <v>77618</v>
      </c>
      <c r="G11" s="101">
        <f t="shared" si="3"/>
        <v>77618</v>
      </c>
    </row>
    <row r="12" spans="1:7" x14ac:dyDescent="0.25">
      <c r="A12" s="64">
        <v>321</v>
      </c>
      <c r="B12" s="110" t="s">
        <v>98</v>
      </c>
      <c r="C12" s="101">
        <f t="shared" ref="C12:D12" si="4">SUM(C13:C17)</f>
        <v>5290.26</v>
      </c>
      <c r="D12" s="101">
        <f t="shared" si="4"/>
        <v>5910</v>
      </c>
      <c r="E12" s="101">
        <f>SUM(E13:E17)</f>
        <v>5700</v>
      </c>
      <c r="F12" s="101">
        <f t="shared" ref="F12:G12" si="5">SUM(F13:F17)</f>
        <v>5700</v>
      </c>
      <c r="G12" s="101">
        <f t="shared" si="5"/>
        <v>5700</v>
      </c>
    </row>
    <row r="13" spans="1:7" x14ac:dyDescent="0.25">
      <c r="A13" s="65">
        <v>32111</v>
      </c>
      <c r="B13" s="110" t="s">
        <v>159</v>
      </c>
      <c r="C13" s="101">
        <v>1065</v>
      </c>
      <c r="D13" s="101">
        <v>1200</v>
      </c>
      <c r="E13" s="101">
        <v>1200</v>
      </c>
      <c r="F13" s="101">
        <v>1200</v>
      </c>
      <c r="G13" s="101">
        <v>1200</v>
      </c>
    </row>
    <row r="14" spans="1:7" ht="25.5" x14ac:dyDescent="0.25">
      <c r="A14" s="65">
        <v>32113</v>
      </c>
      <c r="B14" s="110" t="s">
        <v>160</v>
      </c>
      <c r="C14" s="101">
        <v>1055.5999999999999</v>
      </c>
      <c r="D14" s="101">
        <v>1100</v>
      </c>
      <c r="E14" s="101">
        <v>1100</v>
      </c>
      <c r="F14" s="101">
        <v>1100</v>
      </c>
      <c r="G14" s="101">
        <v>1100</v>
      </c>
    </row>
    <row r="15" spans="1:7" ht="25.5" x14ac:dyDescent="0.25">
      <c r="A15" s="65">
        <v>32115</v>
      </c>
      <c r="B15" s="110" t="s">
        <v>161</v>
      </c>
      <c r="C15" s="101">
        <v>2692.73</v>
      </c>
      <c r="D15" s="101">
        <v>3050</v>
      </c>
      <c r="E15" s="101">
        <v>3000</v>
      </c>
      <c r="F15" s="101">
        <v>3000</v>
      </c>
      <c r="G15" s="101">
        <v>3000</v>
      </c>
    </row>
    <row r="16" spans="1:7" x14ac:dyDescent="0.25">
      <c r="A16" s="65">
        <v>32131</v>
      </c>
      <c r="B16" s="110" t="s">
        <v>162</v>
      </c>
      <c r="C16" s="101">
        <v>390</v>
      </c>
      <c r="D16" s="101">
        <v>560</v>
      </c>
      <c r="E16" s="101">
        <v>400</v>
      </c>
      <c r="F16" s="101">
        <v>400</v>
      </c>
      <c r="G16" s="101">
        <v>400</v>
      </c>
    </row>
    <row r="17" spans="1:11" x14ac:dyDescent="0.25">
      <c r="A17" s="65">
        <v>32132</v>
      </c>
      <c r="B17" s="110" t="s">
        <v>163</v>
      </c>
      <c r="C17" s="101">
        <v>86.93</v>
      </c>
      <c r="D17" s="101">
        <v>0</v>
      </c>
      <c r="E17" s="101">
        <v>0</v>
      </c>
      <c r="F17" s="101">
        <v>0</v>
      </c>
      <c r="G17" s="101">
        <v>0</v>
      </c>
    </row>
    <row r="18" spans="1:11" x14ac:dyDescent="0.25">
      <c r="A18" s="64">
        <v>322</v>
      </c>
      <c r="B18" s="110" t="s">
        <v>102</v>
      </c>
      <c r="C18" s="101">
        <f>SUM(C19:C27)</f>
        <v>43555.119999999995</v>
      </c>
      <c r="D18" s="101">
        <f t="shared" ref="D18:G18" si="6">SUM(D19:D27)</f>
        <v>51220</v>
      </c>
      <c r="E18" s="101">
        <f t="shared" si="6"/>
        <v>50050</v>
      </c>
      <c r="F18" s="101">
        <f t="shared" si="6"/>
        <v>50050</v>
      </c>
      <c r="G18" s="101">
        <f t="shared" si="6"/>
        <v>50050</v>
      </c>
    </row>
    <row r="19" spans="1:11" x14ac:dyDescent="0.25">
      <c r="A19" s="65">
        <v>32211</v>
      </c>
      <c r="B19" s="110" t="s">
        <v>164</v>
      </c>
      <c r="C19" s="101">
        <f>197.13+2181.87</f>
        <v>2379</v>
      </c>
      <c r="D19" s="101">
        <f>1850+250</f>
        <v>2100</v>
      </c>
      <c r="E19" s="101">
        <v>1850</v>
      </c>
      <c r="F19" s="101">
        <v>1850</v>
      </c>
      <c r="G19" s="101">
        <v>1850</v>
      </c>
    </row>
    <row r="20" spans="1:11" ht="25.5" x14ac:dyDescent="0.25">
      <c r="A20" s="65">
        <v>32212</v>
      </c>
      <c r="B20" s="110" t="s">
        <v>165</v>
      </c>
      <c r="C20" s="101">
        <v>343.74</v>
      </c>
      <c r="D20" s="101">
        <v>250</v>
      </c>
      <c r="E20" s="101">
        <v>250</v>
      </c>
      <c r="F20" s="101">
        <v>250</v>
      </c>
      <c r="G20" s="101">
        <v>250</v>
      </c>
      <c r="K20" s="140"/>
    </row>
    <row r="21" spans="1:11" ht="25.5" x14ac:dyDescent="0.25">
      <c r="A21" s="65">
        <v>32214</v>
      </c>
      <c r="B21" s="110" t="s">
        <v>166</v>
      </c>
      <c r="C21" s="101">
        <v>971.99</v>
      </c>
      <c r="D21" s="101">
        <v>1600</v>
      </c>
      <c r="E21" s="101">
        <v>1600</v>
      </c>
      <c r="F21" s="101">
        <v>1600</v>
      </c>
      <c r="G21" s="101">
        <v>1600</v>
      </c>
    </row>
    <row r="22" spans="1:11" ht="25.5" x14ac:dyDescent="0.25">
      <c r="A22" s="65">
        <v>32219</v>
      </c>
      <c r="B22" s="110" t="s">
        <v>167</v>
      </c>
      <c r="C22" s="101">
        <v>904.71</v>
      </c>
      <c r="D22" s="101">
        <v>800</v>
      </c>
      <c r="E22" s="101">
        <v>500</v>
      </c>
      <c r="F22" s="101">
        <v>500</v>
      </c>
      <c r="G22" s="101">
        <v>500</v>
      </c>
    </row>
    <row r="23" spans="1:11" x14ac:dyDescent="0.25">
      <c r="A23" s="65">
        <v>32231</v>
      </c>
      <c r="B23" s="110" t="s">
        <v>168</v>
      </c>
      <c r="C23" s="101">
        <v>10711.09</v>
      </c>
      <c r="D23" s="101">
        <v>10400</v>
      </c>
      <c r="E23" s="101">
        <v>10400</v>
      </c>
      <c r="F23" s="101">
        <v>10400</v>
      </c>
      <c r="G23" s="101">
        <v>10400</v>
      </c>
    </row>
    <row r="24" spans="1:11" x14ac:dyDescent="0.25">
      <c r="A24" s="65">
        <v>32233</v>
      </c>
      <c r="B24" s="110" t="s">
        <v>169</v>
      </c>
      <c r="C24" s="101">
        <v>26034.39</v>
      </c>
      <c r="D24" s="101">
        <v>33720</v>
      </c>
      <c r="E24" s="101">
        <v>33300</v>
      </c>
      <c r="F24" s="101">
        <v>33300</v>
      </c>
      <c r="G24" s="101">
        <v>33300</v>
      </c>
    </row>
    <row r="25" spans="1:11" x14ac:dyDescent="0.25">
      <c r="A25" s="65">
        <v>32234</v>
      </c>
      <c r="B25" s="110" t="s">
        <v>170</v>
      </c>
      <c r="C25" s="101">
        <v>400</v>
      </c>
      <c r="D25" s="101">
        <v>350</v>
      </c>
      <c r="E25" s="101">
        <v>350</v>
      </c>
      <c r="F25" s="101">
        <v>350</v>
      </c>
      <c r="G25" s="101">
        <v>350</v>
      </c>
    </row>
    <row r="26" spans="1:11" ht="25.5" x14ac:dyDescent="0.25">
      <c r="A26" s="65">
        <v>32244</v>
      </c>
      <c r="B26" s="110" t="s">
        <v>171</v>
      </c>
      <c r="C26" s="101">
        <v>1810.2</v>
      </c>
      <c r="D26" s="101">
        <v>2000</v>
      </c>
      <c r="E26" s="101">
        <v>1800</v>
      </c>
      <c r="F26" s="101">
        <v>1800</v>
      </c>
      <c r="G26" s="101">
        <v>1800</v>
      </c>
    </row>
    <row r="27" spans="1:11" x14ac:dyDescent="0.25">
      <c r="A27" s="65">
        <v>32271</v>
      </c>
      <c r="B27" s="110" t="s">
        <v>108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</row>
    <row r="28" spans="1:11" x14ac:dyDescent="0.25">
      <c r="A28" s="64">
        <v>323</v>
      </c>
      <c r="B28" s="110" t="s">
        <v>109</v>
      </c>
      <c r="C28" s="101">
        <f>SUM(C29:C40)</f>
        <v>19304.59</v>
      </c>
      <c r="D28" s="101">
        <f t="shared" ref="D28:G28" si="7">SUM(D29:D40)</f>
        <v>19944</v>
      </c>
      <c r="E28" s="101">
        <f t="shared" si="7"/>
        <v>20493</v>
      </c>
      <c r="F28" s="101">
        <f t="shared" si="7"/>
        <v>20493</v>
      </c>
      <c r="G28" s="101">
        <f t="shared" si="7"/>
        <v>20493</v>
      </c>
    </row>
    <row r="29" spans="1:11" x14ac:dyDescent="0.25">
      <c r="A29" s="65">
        <v>32311</v>
      </c>
      <c r="B29" s="110" t="s">
        <v>172</v>
      </c>
      <c r="C29" s="101">
        <v>1852.45</v>
      </c>
      <c r="D29" s="101">
        <v>2350</v>
      </c>
      <c r="E29" s="101">
        <v>2350</v>
      </c>
      <c r="F29" s="101">
        <v>2350</v>
      </c>
      <c r="G29" s="101">
        <v>2350</v>
      </c>
    </row>
    <row r="30" spans="1:11" x14ac:dyDescent="0.25">
      <c r="A30" s="65">
        <v>32313</v>
      </c>
      <c r="B30" s="110" t="s">
        <v>173</v>
      </c>
      <c r="C30" s="101">
        <v>278.72000000000003</v>
      </c>
      <c r="D30" s="101">
        <v>285</v>
      </c>
      <c r="E30" s="101">
        <v>285</v>
      </c>
      <c r="F30" s="101">
        <v>285</v>
      </c>
      <c r="G30" s="101">
        <v>285</v>
      </c>
    </row>
    <row r="31" spans="1:11" ht="25.5" x14ac:dyDescent="0.25">
      <c r="A31" s="65">
        <v>32329</v>
      </c>
      <c r="B31" s="110" t="s">
        <v>174</v>
      </c>
      <c r="C31" s="101">
        <f>3878.27</f>
        <v>3878.27</v>
      </c>
      <c r="D31" s="101">
        <v>3700</v>
      </c>
      <c r="E31" s="101">
        <v>3700</v>
      </c>
      <c r="F31" s="101">
        <v>3700</v>
      </c>
      <c r="G31" s="101">
        <v>3700</v>
      </c>
    </row>
    <row r="32" spans="1:11" x14ac:dyDescent="0.25">
      <c r="A32" s="65">
        <v>32339</v>
      </c>
      <c r="B32" s="110" t="s">
        <v>175</v>
      </c>
      <c r="C32" s="101">
        <v>840</v>
      </c>
      <c r="D32" s="101">
        <v>0</v>
      </c>
      <c r="E32" s="101">
        <v>0</v>
      </c>
      <c r="F32" s="101">
        <v>0</v>
      </c>
      <c r="G32" s="101">
        <v>0</v>
      </c>
    </row>
    <row r="33" spans="1:7" x14ac:dyDescent="0.25">
      <c r="A33" s="65">
        <v>32341</v>
      </c>
      <c r="B33" s="110" t="s">
        <v>176</v>
      </c>
      <c r="C33" s="101">
        <v>2454.0500000000002</v>
      </c>
      <c r="D33" s="101">
        <v>2600</v>
      </c>
      <c r="E33" s="101">
        <v>2600</v>
      </c>
      <c r="F33" s="101">
        <v>2600</v>
      </c>
      <c r="G33" s="101">
        <v>2600</v>
      </c>
    </row>
    <row r="34" spans="1:7" x14ac:dyDescent="0.25">
      <c r="A34" s="65">
        <v>32342</v>
      </c>
      <c r="B34" s="110" t="s">
        <v>177</v>
      </c>
      <c r="C34" s="101">
        <v>1182.8499999999999</v>
      </c>
      <c r="D34" s="101">
        <v>1800</v>
      </c>
      <c r="E34" s="101">
        <v>1800</v>
      </c>
      <c r="F34" s="101">
        <v>1800</v>
      </c>
      <c r="G34" s="101">
        <v>1800</v>
      </c>
    </row>
    <row r="35" spans="1:7" x14ac:dyDescent="0.25">
      <c r="A35" s="65">
        <v>32349</v>
      </c>
      <c r="B35" s="110" t="s">
        <v>178</v>
      </c>
      <c r="C35" s="101">
        <v>1312.52</v>
      </c>
      <c r="D35" s="101">
        <v>1313</v>
      </c>
      <c r="E35" s="101">
        <v>1313</v>
      </c>
      <c r="F35" s="101">
        <v>1313</v>
      </c>
      <c r="G35" s="101">
        <v>1313</v>
      </c>
    </row>
    <row r="36" spans="1:7" ht="25.5" x14ac:dyDescent="0.25">
      <c r="A36" s="65">
        <v>32361</v>
      </c>
      <c r="B36" s="110" t="s">
        <v>179</v>
      </c>
      <c r="C36" s="101">
        <f>1950+43.8</f>
        <v>1993.8</v>
      </c>
      <c r="D36" s="101">
        <f>45+2000</f>
        <v>2045</v>
      </c>
      <c r="E36" s="101">
        <v>2045</v>
      </c>
      <c r="F36" s="101">
        <v>2045</v>
      </c>
      <c r="G36" s="101">
        <v>2045</v>
      </c>
    </row>
    <row r="37" spans="1:7" x14ac:dyDescent="0.25">
      <c r="A37" s="65">
        <v>32369</v>
      </c>
      <c r="B37" s="110" t="s">
        <v>180</v>
      </c>
      <c r="C37" s="101">
        <v>684.97</v>
      </c>
      <c r="D37" s="101">
        <v>850</v>
      </c>
      <c r="E37" s="101">
        <v>700</v>
      </c>
      <c r="F37" s="101">
        <v>700</v>
      </c>
      <c r="G37" s="101">
        <v>700</v>
      </c>
    </row>
    <row r="38" spans="1:7" x14ac:dyDescent="0.25">
      <c r="A38" s="65">
        <v>32389</v>
      </c>
      <c r="B38" s="110" t="s">
        <v>181</v>
      </c>
      <c r="C38" s="101">
        <v>4297.5200000000004</v>
      </c>
      <c r="D38" s="101">
        <v>4554</v>
      </c>
      <c r="E38" s="101">
        <v>5253</v>
      </c>
      <c r="F38" s="101">
        <v>5253</v>
      </c>
      <c r="G38" s="101">
        <v>5253</v>
      </c>
    </row>
    <row r="39" spans="1:7" x14ac:dyDescent="0.25">
      <c r="A39" s="65">
        <v>32392</v>
      </c>
      <c r="B39" s="110" t="s">
        <v>182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</row>
    <row r="40" spans="1:7" x14ac:dyDescent="0.25">
      <c r="A40" s="65">
        <v>32399</v>
      </c>
      <c r="B40" s="110" t="s">
        <v>183</v>
      </c>
      <c r="C40" s="101">
        <v>529.44000000000005</v>
      </c>
      <c r="D40" s="101">
        <v>447</v>
      </c>
      <c r="E40" s="101">
        <v>447</v>
      </c>
      <c r="F40" s="101">
        <v>447</v>
      </c>
      <c r="G40" s="101">
        <v>447</v>
      </c>
    </row>
    <row r="41" spans="1:7" x14ac:dyDescent="0.25">
      <c r="A41" s="64">
        <v>329</v>
      </c>
      <c r="B41" s="110" t="s">
        <v>118</v>
      </c>
      <c r="C41" s="101">
        <f>SUM(C42)</f>
        <v>3041.55</v>
      </c>
      <c r="D41" s="101">
        <f t="shared" ref="D41:G41" si="8">SUM(D42)</f>
        <v>1700</v>
      </c>
      <c r="E41" s="101">
        <f t="shared" si="8"/>
        <v>1375</v>
      </c>
      <c r="F41" s="101">
        <f t="shared" si="8"/>
        <v>1375</v>
      </c>
      <c r="G41" s="101">
        <f t="shared" si="8"/>
        <v>1375</v>
      </c>
    </row>
    <row r="42" spans="1:7" x14ac:dyDescent="0.25">
      <c r="A42" s="65">
        <v>32999</v>
      </c>
      <c r="B42" s="110" t="s">
        <v>118</v>
      </c>
      <c r="C42" s="101">
        <v>3041.55</v>
      </c>
      <c r="D42" s="101">
        <v>1700</v>
      </c>
      <c r="E42" s="101">
        <v>1375</v>
      </c>
      <c r="F42" s="101">
        <v>1375</v>
      </c>
      <c r="G42" s="101">
        <v>1375</v>
      </c>
    </row>
    <row r="43" spans="1:7" x14ac:dyDescent="0.25">
      <c r="A43" s="103">
        <v>34</v>
      </c>
      <c r="B43" s="110" t="s">
        <v>122</v>
      </c>
      <c r="C43" s="101">
        <f>SUM(C44)</f>
        <v>0</v>
      </c>
      <c r="D43" s="101">
        <f t="shared" ref="D43:G44" si="9">SUM(D44)</f>
        <v>0</v>
      </c>
      <c r="E43" s="101">
        <f t="shared" si="9"/>
        <v>0</v>
      </c>
      <c r="F43" s="101">
        <f t="shared" si="9"/>
        <v>0</v>
      </c>
      <c r="G43" s="101">
        <f t="shared" si="9"/>
        <v>0</v>
      </c>
    </row>
    <row r="44" spans="1:7" x14ac:dyDescent="0.25">
      <c r="A44" s="64">
        <v>343</v>
      </c>
      <c r="B44" s="110" t="s">
        <v>123</v>
      </c>
      <c r="C44" s="101">
        <f>SUM(C45)</f>
        <v>0</v>
      </c>
      <c r="D44" s="101">
        <f t="shared" si="9"/>
        <v>0</v>
      </c>
      <c r="E44" s="101">
        <f t="shared" si="9"/>
        <v>0</v>
      </c>
      <c r="F44" s="101">
        <f t="shared" si="9"/>
        <v>0</v>
      </c>
      <c r="G44" s="101">
        <f t="shared" si="9"/>
        <v>0</v>
      </c>
    </row>
    <row r="45" spans="1:7" x14ac:dyDescent="0.25">
      <c r="A45" s="65">
        <v>34312</v>
      </c>
      <c r="B45" s="110" t="s">
        <v>184</v>
      </c>
      <c r="C45" s="101">
        <v>0</v>
      </c>
      <c r="D45" s="101">
        <v>0</v>
      </c>
      <c r="E45" s="101">
        <v>0</v>
      </c>
      <c r="F45" s="101">
        <v>0</v>
      </c>
      <c r="G45" s="101">
        <v>0</v>
      </c>
    </row>
    <row r="46" spans="1:7" ht="25.5" x14ac:dyDescent="0.25">
      <c r="A46" s="103">
        <v>37</v>
      </c>
      <c r="B46" s="110" t="s">
        <v>127</v>
      </c>
      <c r="C46" s="101">
        <f>SUM(C47)</f>
        <v>0</v>
      </c>
      <c r="D46" s="101">
        <f t="shared" ref="D46:G47" si="10">SUM(D47)</f>
        <v>0</v>
      </c>
      <c r="E46" s="101">
        <f t="shared" si="10"/>
        <v>0</v>
      </c>
      <c r="F46" s="101">
        <f t="shared" si="10"/>
        <v>0</v>
      </c>
      <c r="G46" s="101">
        <f t="shared" si="10"/>
        <v>0</v>
      </c>
    </row>
    <row r="47" spans="1:7" ht="25.5" x14ac:dyDescent="0.25">
      <c r="A47" s="64">
        <v>372</v>
      </c>
      <c r="B47" s="110" t="s">
        <v>128</v>
      </c>
      <c r="C47" s="101">
        <f>SUM(C48)</f>
        <v>0</v>
      </c>
      <c r="D47" s="101">
        <f t="shared" si="10"/>
        <v>0</v>
      </c>
      <c r="E47" s="101">
        <f t="shared" si="10"/>
        <v>0</v>
      </c>
      <c r="F47" s="101">
        <f t="shared" si="10"/>
        <v>0</v>
      </c>
      <c r="G47" s="101">
        <f t="shared" si="10"/>
        <v>0</v>
      </c>
    </row>
    <row r="48" spans="1:7" x14ac:dyDescent="0.25">
      <c r="A48" s="65">
        <v>37229</v>
      </c>
      <c r="B48" s="110" t="s">
        <v>185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</row>
    <row r="49" spans="1:7" ht="25.5" x14ac:dyDescent="0.25">
      <c r="A49" s="106" t="s">
        <v>186</v>
      </c>
      <c r="B49" s="107" t="s">
        <v>187</v>
      </c>
      <c r="C49" s="108">
        <f>SUM(C50)</f>
        <v>0</v>
      </c>
      <c r="D49" s="108">
        <f t="shared" ref="D49:G52" si="11">SUM(D50)</f>
        <v>0</v>
      </c>
      <c r="E49" s="108">
        <f t="shared" si="11"/>
        <v>0</v>
      </c>
      <c r="F49" s="108">
        <f t="shared" si="11"/>
        <v>0</v>
      </c>
      <c r="G49" s="108">
        <f t="shared" si="11"/>
        <v>0</v>
      </c>
    </row>
    <row r="50" spans="1:7" x14ac:dyDescent="0.25">
      <c r="A50" s="105" t="s">
        <v>157</v>
      </c>
      <c r="B50" s="109" t="s">
        <v>56</v>
      </c>
      <c r="C50" s="101">
        <f>SUM(C51)</f>
        <v>0</v>
      </c>
      <c r="D50" s="101">
        <f t="shared" si="11"/>
        <v>0</v>
      </c>
      <c r="E50" s="101">
        <f t="shared" si="11"/>
        <v>0</v>
      </c>
      <c r="F50" s="101">
        <f t="shared" si="11"/>
        <v>0</v>
      </c>
      <c r="G50" s="101">
        <f t="shared" si="11"/>
        <v>0</v>
      </c>
    </row>
    <row r="51" spans="1:7" x14ac:dyDescent="0.25">
      <c r="A51" s="105" t="s">
        <v>158</v>
      </c>
      <c r="B51" s="109" t="s">
        <v>145</v>
      </c>
      <c r="C51" s="101">
        <f>SUM(C52)</f>
        <v>0</v>
      </c>
      <c r="D51" s="101">
        <f t="shared" si="11"/>
        <v>0</v>
      </c>
      <c r="E51" s="101">
        <f t="shared" si="11"/>
        <v>0</v>
      </c>
      <c r="F51" s="101">
        <f t="shared" si="11"/>
        <v>0</v>
      </c>
      <c r="G51" s="101">
        <f t="shared" si="11"/>
        <v>0</v>
      </c>
    </row>
    <row r="52" spans="1:7" x14ac:dyDescent="0.25">
      <c r="A52" s="104">
        <v>3</v>
      </c>
      <c r="B52" s="110" t="s">
        <v>36</v>
      </c>
      <c r="C52" s="101">
        <f>SUM(C53)</f>
        <v>0</v>
      </c>
      <c r="D52" s="101">
        <f t="shared" si="11"/>
        <v>0</v>
      </c>
      <c r="E52" s="101">
        <f t="shared" si="11"/>
        <v>0</v>
      </c>
      <c r="F52" s="101">
        <f t="shared" si="11"/>
        <v>0</v>
      </c>
      <c r="G52" s="101">
        <f t="shared" si="11"/>
        <v>0</v>
      </c>
    </row>
    <row r="53" spans="1:7" x14ac:dyDescent="0.25">
      <c r="A53" s="64">
        <v>323</v>
      </c>
      <c r="B53" s="110" t="s">
        <v>109</v>
      </c>
      <c r="C53" s="101">
        <f>SUM(C54:C54)</f>
        <v>0</v>
      </c>
      <c r="D53" s="101">
        <f t="shared" ref="D53:G53" si="12">SUM(D54:D54)</f>
        <v>0</v>
      </c>
      <c r="E53" s="101">
        <f t="shared" si="12"/>
        <v>0</v>
      </c>
      <c r="F53" s="101">
        <f t="shared" si="12"/>
        <v>0</v>
      </c>
      <c r="G53" s="101">
        <f t="shared" si="12"/>
        <v>0</v>
      </c>
    </row>
    <row r="54" spans="1:7" ht="25.5" x14ac:dyDescent="0.25">
      <c r="A54" s="65">
        <v>32329</v>
      </c>
      <c r="B54" s="110" t="s">
        <v>174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</row>
    <row r="55" spans="1:7" ht="25.5" x14ac:dyDescent="0.25">
      <c r="A55" s="106" t="s">
        <v>188</v>
      </c>
      <c r="B55" s="107" t="s">
        <v>189</v>
      </c>
      <c r="C55" s="108">
        <f>SUM(C56,C62,C68)</f>
        <v>11281.240000000002</v>
      </c>
      <c r="D55" s="108">
        <f>SUM(D56,D62,D68,D80)</f>
        <v>10220</v>
      </c>
      <c r="E55" s="108">
        <f>SUM(E56,E62,E68,E80)</f>
        <v>10230</v>
      </c>
      <c r="F55" s="108">
        <f>SUM(F56,F62,F68,F80)</f>
        <v>10230</v>
      </c>
      <c r="G55" s="108">
        <f>SUM(G56,G62,G68,G80)</f>
        <v>10230</v>
      </c>
    </row>
    <row r="56" spans="1:7" ht="25.5" x14ac:dyDescent="0.25">
      <c r="A56" s="106" t="s">
        <v>249</v>
      </c>
      <c r="B56" s="107" t="s">
        <v>191</v>
      </c>
      <c r="C56" s="108">
        <f>SUM(C57)</f>
        <v>4978.3500000000004</v>
      </c>
      <c r="D56" s="108">
        <f t="shared" ref="D56:G66" si="13">SUM(D57)</f>
        <v>6551</v>
      </c>
      <c r="E56" s="108">
        <f t="shared" si="13"/>
        <v>0</v>
      </c>
      <c r="F56" s="108">
        <f t="shared" si="13"/>
        <v>0</v>
      </c>
      <c r="G56" s="108">
        <f t="shared" si="13"/>
        <v>0</v>
      </c>
    </row>
    <row r="57" spans="1:7" x14ac:dyDescent="0.25">
      <c r="A57" s="105" t="s">
        <v>192</v>
      </c>
      <c r="B57" s="109" t="s">
        <v>42</v>
      </c>
      <c r="C57" s="101">
        <f>SUM(C58)</f>
        <v>4978.3500000000004</v>
      </c>
      <c r="D57" s="101">
        <f t="shared" si="13"/>
        <v>6551</v>
      </c>
      <c r="E57" s="101">
        <f t="shared" si="13"/>
        <v>0</v>
      </c>
      <c r="F57" s="101">
        <f t="shared" si="13"/>
        <v>0</v>
      </c>
      <c r="G57" s="101">
        <f t="shared" si="13"/>
        <v>0</v>
      </c>
    </row>
    <row r="58" spans="1:7" x14ac:dyDescent="0.25">
      <c r="A58" s="105" t="s">
        <v>193</v>
      </c>
      <c r="B58" s="109" t="s">
        <v>42</v>
      </c>
      <c r="C58" s="101">
        <f>SUM(C59)</f>
        <v>4978.3500000000004</v>
      </c>
      <c r="D58" s="101">
        <f t="shared" si="13"/>
        <v>6551</v>
      </c>
      <c r="E58" s="101">
        <f t="shared" si="13"/>
        <v>0</v>
      </c>
      <c r="F58" s="101">
        <f t="shared" si="13"/>
        <v>0</v>
      </c>
      <c r="G58" s="101">
        <f t="shared" si="13"/>
        <v>0</v>
      </c>
    </row>
    <row r="59" spans="1:7" x14ac:dyDescent="0.25">
      <c r="A59" s="104">
        <v>3</v>
      </c>
      <c r="B59" s="110" t="s">
        <v>36</v>
      </c>
      <c r="C59" s="101">
        <f>SUM(C60)</f>
        <v>4978.3500000000004</v>
      </c>
      <c r="D59" s="101">
        <f t="shared" si="13"/>
        <v>6551</v>
      </c>
      <c r="E59" s="101">
        <f t="shared" si="13"/>
        <v>0</v>
      </c>
      <c r="F59" s="101">
        <f t="shared" si="13"/>
        <v>0</v>
      </c>
      <c r="G59" s="101">
        <f t="shared" si="13"/>
        <v>0</v>
      </c>
    </row>
    <row r="60" spans="1:7" ht="25.5" x14ac:dyDescent="0.25">
      <c r="A60" s="64">
        <v>372</v>
      </c>
      <c r="B60" s="110" t="s">
        <v>128</v>
      </c>
      <c r="C60" s="101">
        <f>SUM(C61)</f>
        <v>4978.3500000000004</v>
      </c>
      <c r="D60" s="101">
        <f t="shared" si="13"/>
        <v>6551</v>
      </c>
      <c r="E60" s="101">
        <f t="shared" si="13"/>
        <v>0</v>
      </c>
      <c r="F60" s="101">
        <f t="shared" si="13"/>
        <v>0</v>
      </c>
      <c r="G60" s="101">
        <f t="shared" si="13"/>
        <v>0</v>
      </c>
    </row>
    <row r="61" spans="1:7" x14ac:dyDescent="0.25">
      <c r="A61" s="65">
        <v>37229</v>
      </c>
      <c r="B61" s="110" t="s">
        <v>185</v>
      </c>
      <c r="C61" s="101">
        <v>4978.3500000000004</v>
      </c>
      <c r="D61" s="101">
        <v>6551</v>
      </c>
      <c r="E61" s="101">
        <v>0</v>
      </c>
      <c r="F61" s="101">
        <v>0</v>
      </c>
      <c r="G61" s="101">
        <v>0</v>
      </c>
    </row>
    <row r="62" spans="1:7" ht="25.5" x14ac:dyDescent="0.25">
      <c r="A62" s="106" t="s">
        <v>190</v>
      </c>
      <c r="B62" s="107" t="s">
        <v>191</v>
      </c>
      <c r="C62" s="108">
        <f>SUM(C63)</f>
        <v>4978.3500000000004</v>
      </c>
      <c r="D62" s="108">
        <f t="shared" si="13"/>
        <v>0</v>
      </c>
      <c r="E62" s="108">
        <f t="shared" si="13"/>
        <v>0</v>
      </c>
      <c r="F62" s="108">
        <f t="shared" si="13"/>
        <v>0</v>
      </c>
      <c r="G62" s="108">
        <f t="shared" si="13"/>
        <v>0</v>
      </c>
    </row>
    <row r="63" spans="1:7" x14ac:dyDescent="0.25">
      <c r="A63" s="105" t="s">
        <v>194</v>
      </c>
      <c r="B63" s="109" t="s">
        <v>142</v>
      </c>
      <c r="C63" s="101">
        <f>SUM(C64)</f>
        <v>4978.3500000000004</v>
      </c>
      <c r="D63" s="101">
        <f t="shared" si="13"/>
        <v>0</v>
      </c>
      <c r="E63" s="101">
        <f t="shared" si="13"/>
        <v>0</v>
      </c>
      <c r="F63" s="101">
        <f t="shared" si="13"/>
        <v>0</v>
      </c>
      <c r="G63" s="101">
        <f t="shared" si="13"/>
        <v>0</v>
      </c>
    </row>
    <row r="64" spans="1:7" x14ac:dyDescent="0.25">
      <c r="A64" s="105" t="s">
        <v>195</v>
      </c>
      <c r="B64" s="109" t="s">
        <v>142</v>
      </c>
      <c r="C64" s="101">
        <f>SUM(C65)</f>
        <v>4978.3500000000004</v>
      </c>
      <c r="D64" s="101">
        <f t="shared" si="13"/>
        <v>0</v>
      </c>
      <c r="E64" s="101">
        <f t="shared" si="13"/>
        <v>0</v>
      </c>
      <c r="F64" s="101">
        <f t="shared" si="13"/>
        <v>0</v>
      </c>
      <c r="G64" s="101">
        <f t="shared" si="13"/>
        <v>0</v>
      </c>
    </row>
    <row r="65" spans="1:7" x14ac:dyDescent="0.25">
      <c r="A65" s="104">
        <v>3</v>
      </c>
      <c r="B65" s="110" t="s">
        <v>36</v>
      </c>
      <c r="C65" s="101">
        <f>SUM(C66)</f>
        <v>4978.3500000000004</v>
      </c>
      <c r="D65" s="101">
        <f t="shared" si="13"/>
        <v>0</v>
      </c>
      <c r="E65" s="101">
        <f t="shared" si="13"/>
        <v>0</v>
      </c>
      <c r="F65" s="101">
        <f t="shared" si="13"/>
        <v>0</v>
      </c>
      <c r="G65" s="101">
        <f t="shared" si="13"/>
        <v>0</v>
      </c>
    </row>
    <row r="66" spans="1:7" ht="25.5" x14ac:dyDescent="0.25">
      <c r="A66" s="64">
        <v>372</v>
      </c>
      <c r="B66" s="110" t="s">
        <v>128</v>
      </c>
      <c r="C66" s="101">
        <f>SUM(C67)</f>
        <v>4978.3500000000004</v>
      </c>
      <c r="D66" s="101">
        <f t="shared" si="13"/>
        <v>0</v>
      </c>
      <c r="E66" s="101">
        <f t="shared" si="13"/>
        <v>0</v>
      </c>
      <c r="F66" s="101">
        <f t="shared" si="13"/>
        <v>0</v>
      </c>
      <c r="G66" s="101">
        <f t="shared" si="13"/>
        <v>0</v>
      </c>
    </row>
    <row r="67" spans="1:7" x14ac:dyDescent="0.25">
      <c r="A67" s="65">
        <v>37229</v>
      </c>
      <c r="B67" s="110" t="s">
        <v>185</v>
      </c>
      <c r="C67" s="101">
        <v>4978.3500000000004</v>
      </c>
      <c r="D67" s="101">
        <v>0</v>
      </c>
      <c r="E67" s="101">
        <v>0</v>
      </c>
      <c r="F67" s="101">
        <v>0</v>
      </c>
      <c r="G67" s="101">
        <v>0</v>
      </c>
    </row>
    <row r="68" spans="1:7" x14ac:dyDescent="0.25">
      <c r="A68" s="106" t="s">
        <v>196</v>
      </c>
      <c r="B68" s="107" t="s">
        <v>197</v>
      </c>
      <c r="C68" s="108">
        <f>SUM(C69)</f>
        <v>1324.54</v>
      </c>
      <c r="D68" s="108">
        <f t="shared" ref="D68:G70" si="14">SUM(D69)</f>
        <v>1299</v>
      </c>
      <c r="E68" s="108">
        <f t="shared" si="14"/>
        <v>1430</v>
      </c>
      <c r="F68" s="108">
        <f t="shared" si="14"/>
        <v>1430</v>
      </c>
      <c r="G68" s="108">
        <f t="shared" si="14"/>
        <v>1430</v>
      </c>
    </row>
    <row r="69" spans="1:7" x14ac:dyDescent="0.25">
      <c r="A69" s="105" t="s">
        <v>192</v>
      </c>
      <c r="B69" s="109" t="s">
        <v>42</v>
      </c>
      <c r="C69" s="101">
        <f>SUM(C70)</f>
        <v>1324.54</v>
      </c>
      <c r="D69" s="101">
        <f t="shared" si="14"/>
        <v>1299</v>
      </c>
      <c r="E69" s="101">
        <f t="shared" si="14"/>
        <v>1430</v>
      </c>
      <c r="F69" s="101">
        <f t="shared" si="14"/>
        <v>1430</v>
      </c>
      <c r="G69" s="101">
        <f t="shared" si="14"/>
        <v>1430</v>
      </c>
    </row>
    <row r="70" spans="1:7" x14ac:dyDescent="0.25">
      <c r="A70" s="105" t="s">
        <v>193</v>
      </c>
      <c r="B70" s="109" t="s">
        <v>42</v>
      </c>
      <c r="C70" s="101">
        <f>SUM(C71)</f>
        <v>1324.54</v>
      </c>
      <c r="D70" s="101">
        <f t="shared" si="14"/>
        <v>1299</v>
      </c>
      <c r="E70" s="101">
        <f t="shared" si="14"/>
        <v>1430</v>
      </c>
      <c r="F70" s="101">
        <f t="shared" si="14"/>
        <v>1430</v>
      </c>
      <c r="G70" s="101">
        <f t="shared" si="14"/>
        <v>1430</v>
      </c>
    </row>
    <row r="71" spans="1:7" x14ac:dyDescent="0.25">
      <c r="A71" s="104">
        <v>3</v>
      </c>
      <c r="B71" s="110" t="s">
        <v>36</v>
      </c>
      <c r="C71" s="101">
        <f>SUM(C72,C74,C76,C78)</f>
        <v>1324.54</v>
      </c>
      <c r="D71" s="101">
        <f t="shared" ref="D71:G71" si="15">SUM(D72,D74,D76,D78)</f>
        <v>1299</v>
      </c>
      <c r="E71" s="101">
        <f t="shared" si="15"/>
        <v>1430</v>
      </c>
      <c r="F71" s="101">
        <f t="shared" si="15"/>
        <v>1430</v>
      </c>
      <c r="G71" s="101">
        <f t="shared" si="15"/>
        <v>1430</v>
      </c>
    </row>
    <row r="72" spans="1:7" x14ac:dyDescent="0.25">
      <c r="A72" s="64">
        <v>312</v>
      </c>
      <c r="B72" s="110" t="s">
        <v>95</v>
      </c>
      <c r="C72" s="101">
        <f>SUM(C73)</f>
        <v>265.39999999999998</v>
      </c>
      <c r="D72" s="101">
        <f t="shared" ref="D72:E72" si="16">SUM(D73)</f>
        <v>162</v>
      </c>
      <c r="E72" s="101">
        <f t="shared" si="16"/>
        <v>160</v>
      </c>
      <c r="F72" s="101">
        <f t="shared" ref="F72:G72" si="17">SUM(F73)</f>
        <v>160</v>
      </c>
      <c r="G72" s="101">
        <f t="shared" si="17"/>
        <v>160</v>
      </c>
    </row>
    <row r="73" spans="1:7" x14ac:dyDescent="0.25">
      <c r="A73" s="65">
        <v>31212</v>
      </c>
      <c r="B73" s="110" t="s">
        <v>198</v>
      </c>
      <c r="C73" s="101">
        <v>265.39999999999998</v>
      </c>
      <c r="D73" s="101">
        <v>162</v>
      </c>
      <c r="E73" s="101">
        <v>160</v>
      </c>
      <c r="F73" s="101">
        <v>160</v>
      </c>
      <c r="G73" s="101">
        <v>160</v>
      </c>
    </row>
    <row r="74" spans="1:7" x14ac:dyDescent="0.25">
      <c r="A74" s="64">
        <v>322</v>
      </c>
      <c r="B74" s="110" t="s">
        <v>102</v>
      </c>
      <c r="C74" s="101">
        <f>SUM(C75)</f>
        <v>399.14</v>
      </c>
      <c r="D74" s="101">
        <f t="shared" ref="D74:G74" si="18">SUM(D75)</f>
        <v>172</v>
      </c>
      <c r="E74" s="101">
        <f t="shared" si="18"/>
        <v>170</v>
      </c>
      <c r="F74" s="101">
        <f t="shared" si="18"/>
        <v>170</v>
      </c>
      <c r="G74" s="101">
        <f t="shared" si="18"/>
        <v>170</v>
      </c>
    </row>
    <row r="75" spans="1:7" x14ac:dyDescent="0.25">
      <c r="A75" s="65">
        <v>32224</v>
      </c>
      <c r="B75" s="110" t="s">
        <v>199</v>
      </c>
      <c r="C75" s="101">
        <v>399.14</v>
      </c>
      <c r="D75" s="101">
        <v>172</v>
      </c>
      <c r="E75" s="101">
        <v>170</v>
      </c>
      <c r="F75" s="101">
        <v>170</v>
      </c>
      <c r="G75" s="101">
        <v>170</v>
      </c>
    </row>
    <row r="76" spans="1:7" x14ac:dyDescent="0.25">
      <c r="A76" s="64">
        <v>323</v>
      </c>
      <c r="B76" s="110" t="s">
        <v>109</v>
      </c>
      <c r="C76" s="101">
        <f>SUM(C77)</f>
        <v>660</v>
      </c>
      <c r="D76" s="101">
        <f t="shared" ref="D76:G76" si="19">SUM(D77)</f>
        <v>965</v>
      </c>
      <c r="E76" s="101">
        <f t="shared" si="19"/>
        <v>1000</v>
      </c>
      <c r="F76" s="101">
        <f t="shared" si="19"/>
        <v>1000</v>
      </c>
      <c r="G76" s="101">
        <f t="shared" si="19"/>
        <v>1000</v>
      </c>
    </row>
    <row r="77" spans="1:7" x14ac:dyDescent="0.25">
      <c r="A77" s="65">
        <v>32319</v>
      </c>
      <c r="B77" s="110" t="s">
        <v>200</v>
      </c>
      <c r="C77" s="101">
        <v>660</v>
      </c>
      <c r="D77" s="101">
        <v>965</v>
      </c>
      <c r="E77" s="101">
        <v>1000</v>
      </c>
      <c r="F77" s="101">
        <v>1000</v>
      </c>
      <c r="G77" s="101">
        <v>1000</v>
      </c>
    </row>
    <row r="78" spans="1:7" ht="25.5" x14ac:dyDescent="0.25">
      <c r="A78" s="64">
        <v>372</v>
      </c>
      <c r="B78" s="110" t="s">
        <v>128</v>
      </c>
      <c r="C78" s="101">
        <f>SUM(C79)</f>
        <v>0</v>
      </c>
      <c r="D78" s="101">
        <f t="shared" ref="D78:G78" si="20">SUM(D79)</f>
        <v>0</v>
      </c>
      <c r="E78" s="101">
        <f t="shared" si="20"/>
        <v>100</v>
      </c>
      <c r="F78" s="101">
        <f t="shared" si="20"/>
        <v>100</v>
      </c>
      <c r="G78" s="101">
        <f t="shared" si="20"/>
        <v>100</v>
      </c>
    </row>
    <row r="79" spans="1:7" x14ac:dyDescent="0.25">
      <c r="A79" s="65">
        <v>37219</v>
      </c>
      <c r="B79" s="110" t="s">
        <v>201</v>
      </c>
      <c r="C79" s="101">
        <v>0</v>
      </c>
      <c r="D79" s="101">
        <v>0</v>
      </c>
      <c r="E79" s="101">
        <v>100</v>
      </c>
      <c r="F79" s="101">
        <v>100</v>
      </c>
      <c r="G79" s="101">
        <v>100</v>
      </c>
    </row>
    <row r="80" spans="1:7" x14ac:dyDescent="0.25">
      <c r="A80" s="106" t="s">
        <v>245</v>
      </c>
      <c r="B80" s="107" t="s">
        <v>246</v>
      </c>
      <c r="C80" s="108">
        <f>SUM(C81)</f>
        <v>11131.16</v>
      </c>
      <c r="D80" s="108">
        <f t="shared" ref="D80:G83" si="21">SUM(D81)</f>
        <v>2370</v>
      </c>
      <c r="E80" s="108">
        <f t="shared" si="21"/>
        <v>8800</v>
      </c>
      <c r="F80" s="108">
        <f t="shared" si="21"/>
        <v>8800</v>
      </c>
      <c r="G80" s="108">
        <f t="shared" si="21"/>
        <v>8800</v>
      </c>
    </row>
    <row r="81" spans="1:7" x14ac:dyDescent="0.25">
      <c r="A81" s="105" t="s">
        <v>192</v>
      </c>
      <c r="B81" s="109" t="s">
        <v>42</v>
      </c>
      <c r="C81" s="101">
        <f>SUM(C82)</f>
        <v>11131.16</v>
      </c>
      <c r="D81" s="101">
        <f t="shared" si="21"/>
        <v>2370</v>
      </c>
      <c r="E81" s="101">
        <f t="shared" si="21"/>
        <v>8800</v>
      </c>
      <c r="F81" s="101">
        <f t="shared" si="21"/>
        <v>8800</v>
      </c>
      <c r="G81" s="101">
        <f t="shared" si="21"/>
        <v>8800</v>
      </c>
    </row>
    <row r="82" spans="1:7" x14ac:dyDescent="0.25">
      <c r="A82" s="105" t="s">
        <v>255</v>
      </c>
      <c r="B82" s="109" t="s">
        <v>42</v>
      </c>
      <c r="C82" s="101">
        <f>SUM(C83)</f>
        <v>11131.16</v>
      </c>
      <c r="D82" s="101">
        <f t="shared" si="21"/>
        <v>2370</v>
      </c>
      <c r="E82" s="101">
        <f>SUM(E83,E92)</f>
        <v>8800</v>
      </c>
      <c r="F82" s="101">
        <f t="shared" ref="F82:G82" si="22">SUM(F83,F92)</f>
        <v>8800</v>
      </c>
      <c r="G82" s="101">
        <f t="shared" si="22"/>
        <v>8800</v>
      </c>
    </row>
    <row r="83" spans="1:7" x14ac:dyDescent="0.25">
      <c r="A83" s="104">
        <v>3</v>
      </c>
      <c r="B83" s="110" t="s">
        <v>36</v>
      </c>
      <c r="C83" s="101">
        <f>SUM(C84,C92,)</f>
        <v>11131.16</v>
      </c>
      <c r="D83" s="101">
        <f t="shared" si="21"/>
        <v>2370</v>
      </c>
      <c r="E83" s="101">
        <f>SUM(E84)</f>
        <v>8415</v>
      </c>
      <c r="F83" s="101">
        <f t="shared" si="21"/>
        <v>8415</v>
      </c>
      <c r="G83" s="101">
        <f t="shared" si="21"/>
        <v>8415</v>
      </c>
    </row>
    <row r="84" spans="1:7" x14ac:dyDescent="0.25">
      <c r="A84" s="103">
        <v>31</v>
      </c>
      <c r="B84" s="110" t="s">
        <v>37</v>
      </c>
      <c r="C84" s="101">
        <f>SUM(C85,C87,C90)</f>
        <v>11131.16</v>
      </c>
      <c r="D84" s="101">
        <f>SUM(D85,D87,D90,D92)</f>
        <v>2370</v>
      </c>
      <c r="E84" s="101">
        <f t="shared" ref="E84:G84" si="23">SUM(E85,E87,E90)</f>
        <v>8415</v>
      </c>
      <c r="F84" s="101">
        <f t="shared" si="23"/>
        <v>8415</v>
      </c>
      <c r="G84" s="101">
        <f t="shared" si="23"/>
        <v>8415</v>
      </c>
    </row>
    <row r="85" spans="1:7" x14ac:dyDescent="0.25">
      <c r="A85" s="64">
        <v>311</v>
      </c>
      <c r="B85" s="110" t="s">
        <v>207</v>
      </c>
      <c r="C85" s="101">
        <f>SUM(C86)</f>
        <v>9710.42</v>
      </c>
      <c r="D85" s="101">
        <f t="shared" ref="D85" si="24">SUM(D86)</f>
        <v>1960</v>
      </c>
      <c r="E85" s="101">
        <f>SUM(E86)</f>
        <v>7335</v>
      </c>
      <c r="F85" s="101">
        <f t="shared" ref="F85:G85" si="25">SUM(F86)</f>
        <v>7335</v>
      </c>
      <c r="G85" s="101">
        <f t="shared" si="25"/>
        <v>7335</v>
      </c>
    </row>
    <row r="86" spans="1:7" x14ac:dyDescent="0.25">
      <c r="A86" s="65">
        <v>31111</v>
      </c>
      <c r="B86" s="110" t="s">
        <v>208</v>
      </c>
      <c r="C86" s="101">
        <v>9710.42</v>
      </c>
      <c r="D86" s="101">
        <v>1960</v>
      </c>
      <c r="E86" s="101">
        <v>7335</v>
      </c>
      <c r="F86" s="101">
        <v>7335</v>
      </c>
      <c r="G86" s="101">
        <v>7335</v>
      </c>
    </row>
    <row r="87" spans="1:7" x14ac:dyDescent="0.25">
      <c r="A87" s="64">
        <v>312</v>
      </c>
      <c r="B87" s="110" t="s">
        <v>95</v>
      </c>
      <c r="C87" s="101">
        <f>SUM(C89,C88)</f>
        <v>0</v>
      </c>
      <c r="D87" s="101">
        <f t="shared" ref="D87" si="26">SUM(D89)</f>
        <v>0</v>
      </c>
      <c r="E87" s="101">
        <f>SUM(E88:E89)</f>
        <v>0</v>
      </c>
      <c r="F87" s="101">
        <f t="shared" ref="F87" si="27">SUM(F88:F89)</f>
        <v>0</v>
      </c>
      <c r="G87" s="101">
        <v>0</v>
      </c>
    </row>
    <row r="88" spans="1:7" x14ac:dyDescent="0.25">
      <c r="A88" s="65">
        <v>31212</v>
      </c>
      <c r="B88" s="110" t="s">
        <v>198</v>
      </c>
      <c r="C88" s="101">
        <v>0</v>
      </c>
      <c r="D88" s="101">
        <v>0</v>
      </c>
      <c r="E88" s="101">
        <v>0</v>
      </c>
      <c r="F88" s="101">
        <v>0</v>
      </c>
      <c r="G88" s="101">
        <v>0</v>
      </c>
    </row>
    <row r="89" spans="1:7" x14ac:dyDescent="0.25">
      <c r="A89" s="65">
        <v>31216</v>
      </c>
      <c r="B89" s="110" t="s">
        <v>212</v>
      </c>
      <c r="C89" s="101">
        <v>0</v>
      </c>
      <c r="D89" s="101">
        <v>0</v>
      </c>
      <c r="E89" s="101">
        <v>0</v>
      </c>
      <c r="F89" s="101">
        <v>0</v>
      </c>
      <c r="G89" s="101">
        <v>0</v>
      </c>
    </row>
    <row r="90" spans="1:7" x14ac:dyDescent="0.25">
      <c r="A90" s="64">
        <v>313</v>
      </c>
      <c r="B90" s="110" t="s">
        <v>96</v>
      </c>
      <c r="C90" s="101">
        <f>SUM(C91)</f>
        <v>1420.74</v>
      </c>
      <c r="D90" s="101">
        <v>310</v>
      </c>
      <c r="E90" s="101">
        <f t="shared" ref="E90:G90" si="28">SUM(E91)</f>
        <v>1080</v>
      </c>
      <c r="F90" s="101">
        <f t="shared" si="28"/>
        <v>1080</v>
      </c>
      <c r="G90" s="101">
        <f t="shared" si="28"/>
        <v>1080</v>
      </c>
    </row>
    <row r="91" spans="1:7" ht="25.5" x14ac:dyDescent="0.25">
      <c r="A91" s="65">
        <v>31321</v>
      </c>
      <c r="B91" s="110" t="s">
        <v>97</v>
      </c>
      <c r="C91" s="101">
        <v>1420.74</v>
      </c>
      <c r="D91" s="101">
        <v>0</v>
      </c>
      <c r="E91" s="101">
        <v>1080</v>
      </c>
      <c r="F91" s="101">
        <v>1080</v>
      </c>
      <c r="G91" s="101">
        <v>1080</v>
      </c>
    </row>
    <row r="92" spans="1:7" x14ac:dyDescent="0.25">
      <c r="A92" s="103">
        <v>32</v>
      </c>
      <c r="B92" s="110" t="s">
        <v>38</v>
      </c>
      <c r="C92" s="101">
        <f>SUM(C93,)</f>
        <v>0</v>
      </c>
      <c r="D92" s="101">
        <f t="shared" ref="D92:G92" si="29">SUM(D93,)</f>
        <v>100</v>
      </c>
      <c r="E92" s="101">
        <f t="shared" si="29"/>
        <v>385</v>
      </c>
      <c r="F92" s="101">
        <f t="shared" si="29"/>
        <v>385</v>
      </c>
      <c r="G92" s="101">
        <f t="shared" si="29"/>
        <v>385</v>
      </c>
    </row>
    <row r="93" spans="1:7" x14ac:dyDescent="0.25">
      <c r="A93" s="64">
        <v>321</v>
      </c>
      <c r="B93" s="110" t="s">
        <v>98</v>
      </c>
      <c r="C93" s="101">
        <f>SUM(C95)</f>
        <v>0</v>
      </c>
      <c r="D93" s="101">
        <f>SUM(D94:D95)</f>
        <v>100</v>
      </c>
      <c r="E93" s="101">
        <f t="shared" ref="E93:G93" si="30">SUM(E94:E95)</f>
        <v>385</v>
      </c>
      <c r="F93" s="101">
        <f t="shared" si="30"/>
        <v>385</v>
      </c>
      <c r="G93" s="101">
        <f t="shared" si="30"/>
        <v>385</v>
      </c>
    </row>
    <row r="94" spans="1:7" x14ac:dyDescent="0.25">
      <c r="A94" s="65">
        <v>32111</v>
      </c>
      <c r="B94" s="110" t="s">
        <v>159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</row>
    <row r="95" spans="1:7" x14ac:dyDescent="0.25">
      <c r="A95" s="65">
        <v>32121</v>
      </c>
      <c r="B95" s="110" t="s">
        <v>218</v>
      </c>
      <c r="C95" s="101">
        <v>0</v>
      </c>
      <c r="D95" s="101">
        <v>100</v>
      </c>
      <c r="E95" s="101">
        <v>385</v>
      </c>
      <c r="F95" s="101">
        <v>385</v>
      </c>
      <c r="G95" s="101">
        <v>385</v>
      </c>
    </row>
    <row r="96" spans="1:7" ht="25.5" x14ac:dyDescent="0.25">
      <c r="A96" s="106" t="s">
        <v>202</v>
      </c>
      <c r="B96" s="107" t="s">
        <v>203</v>
      </c>
      <c r="C96" s="108">
        <f>SUM(C97,C179,C184,C200)</f>
        <v>1519487.4199999997</v>
      </c>
      <c r="D96" s="108">
        <f>SUM(D97,D179,D184,D200)</f>
        <v>1810900</v>
      </c>
      <c r="E96" s="108">
        <f>SUM(E97,E184,E200,E179)</f>
        <v>1746885</v>
      </c>
      <c r="F96" s="108">
        <f>SUM(F97,F184,F200,F179)</f>
        <v>1746885</v>
      </c>
      <c r="G96" s="108">
        <f>SUM(G97,G184,G200,G179)</f>
        <v>1746885</v>
      </c>
    </row>
    <row r="97" spans="1:7" ht="25.5" x14ac:dyDescent="0.25">
      <c r="A97" s="106" t="s">
        <v>204</v>
      </c>
      <c r="B97" s="107" t="s">
        <v>205</v>
      </c>
      <c r="C97" s="108">
        <f>SUM(C98)</f>
        <v>1506890.5199999998</v>
      </c>
      <c r="D97" s="108">
        <f t="shared" ref="D97:G99" si="31">SUM(D98)</f>
        <v>1796769</v>
      </c>
      <c r="E97" s="108">
        <f>SUM(E98)</f>
        <v>1738550</v>
      </c>
      <c r="F97" s="108">
        <f t="shared" si="31"/>
        <v>1738550</v>
      </c>
      <c r="G97" s="108">
        <f t="shared" si="31"/>
        <v>1738550</v>
      </c>
    </row>
    <row r="98" spans="1:7" x14ac:dyDescent="0.25">
      <c r="A98" s="105" t="s">
        <v>157</v>
      </c>
      <c r="B98" s="109" t="s">
        <v>56</v>
      </c>
      <c r="C98" s="101">
        <f>SUM(C99)</f>
        <v>1506890.5199999998</v>
      </c>
      <c r="D98" s="101">
        <f t="shared" si="31"/>
        <v>1796769</v>
      </c>
      <c r="E98" s="101">
        <f t="shared" si="31"/>
        <v>1738550</v>
      </c>
      <c r="F98" s="101">
        <f t="shared" si="31"/>
        <v>1738550</v>
      </c>
      <c r="G98" s="101">
        <f t="shared" si="31"/>
        <v>1738550</v>
      </c>
    </row>
    <row r="99" spans="1:7" ht="25.5" x14ac:dyDescent="0.25">
      <c r="A99" s="105" t="s">
        <v>206</v>
      </c>
      <c r="B99" s="109" t="s">
        <v>146</v>
      </c>
      <c r="C99" s="101">
        <f>SUM(C100)</f>
        <v>1506890.5199999998</v>
      </c>
      <c r="D99" s="101">
        <f>SUM(D100)</f>
        <v>1796769</v>
      </c>
      <c r="E99" s="101">
        <f t="shared" si="31"/>
        <v>1738550</v>
      </c>
      <c r="F99" s="101">
        <f t="shared" si="31"/>
        <v>1738550</v>
      </c>
      <c r="G99" s="101">
        <f t="shared" si="31"/>
        <v>1738550</v>
      </c>
    </row>
    <row r="100" spans="1:7" x14ac:dyDescent="0.25">
      <c r="A100" s="104">
        <v>3</v>
      </c>
      <c r="B100" s="110" t="s">
        <v>36</v>
      </c>
      <c r="C100" s="101">
        <f>SUM(C101,C115,C147,C151,C158,C164,C161)</f>
        <v>1506890.5199999998</v>
      </c>
      <c r="D100" s="101">
        <f>SUM(D101,D115,D147,D151,D158,D164,D161)</f>
        <v>1796769</v>
      </c>
      <c r="E100" s="101">
        <f>SUM(E101,E115,E147,E151,E158,E164,E161)</f>
        <v>1738550</v>
      </c>
      <c r="F100" s="101">
        <f t="shared" ref="F100:G100" si="32">SUM(F101,F115,F147,F151,F158,F164,F161)</f>
        <v>1738550</v>
      </c>
      <c r="G100" s="101">
        <f t="shared" si="32"/>
        <v>1738550</v>
      </c>
    </row>
    <row r="101" spans="1:7" x14ac:dyDescent="0.25">
      <c r="A101" s="103">
        <v>31</v>
      </c>
      <c r="B101" s="110" t="s">
        <v>37</v>
      </c>
      <c r="C101" s="101">
        <f>SUM(C102,C106,C113)</f>
        <v>1344369.44</v>
      </c>
      <c r="D101" s="101">
        <f>SUM(D102,D106,D113)</f>
        <v>1613700</v>
      </c>
      <c r="E101" s="101">
        <f t="shared" ref="E101:G101" si="33">SUM(E102,E106,E113)</f>
        <v>1576700</v>
      </c>
      <c r="F101" s="101">
        <f t="shared" si="33"/>
        <v>1576700</v>
      </c>
      <c r="G101" s="101">
        <f t="shared" si="33"/>
        <v>1576700</v>
      </c>
    </row>
    <row r="102" spans="1:7" x14ac:dyDescent="0.25">
      <c r="A102" s="64">
        <v>311</v>
      </c>
      <c r="B102" s="110" t="s">
        <v>207</v>
      </c>
      <c r="C102" s="101">
        <f>SUM(C103:C105)</f>
        <v>1104125.6600000001</v>
      </c>
      <c r="D102" s="101">
        <f>SUM(D103:D105)</f>
        <v>1352000</v>
      </c>
      <c r="E102" s="101">
        <f t="shared" ref="E102:G102" si="34">SUM(E103:E105)</f>
        <v>1314000</v>
      </c>
      <c r="F102" s="101">
        <f t="shared" si="34"/>
        <v>1314000</v>
      </c>
      <c r="G102" s="101">
        <f t="shared" si="34"/>
        <v>1314000</v>
      </c>
    </row>
    <row r="103" spans="1:7" x14ac:dyDescent="0.25">
      <c r="A103" s="65">
        <v>31111</v>
      </c>
      <c r="B103" s="110" t="s">
        <v>208</v>
      </c>
      <c r="C103" s="101">
        <v>1023041.56</v>
      </c>
      <c r="D103" s="101">
        <v>1260000</v>
      </c>
      <c r="E103" s="101">
        <v>1240000</v>
      </c>
      <c r="F103" s="101">
        <v>1240000</v>
      </c>
      <c r="G103" s="101">
        <v>1240000</v>
      </c>
    </row>
    <row r="104" spans="1:7" x14ac:dyDescent="0.25">
      <c r="A104" s="65">
        <v>31131</v>
      </c>
      <c r="B104" s="110" t="s">
        <v>93</v>
      </c>
      <c r="C104" s="101">
        <v>20138.48</v>
      </c>
      <c r="D104" s="101">
        <v>34000</v>
      </c>
      <c r="E104" s="101">
        <v>24000</v>
      </c>
      <c r="F104" s="101">
        <v>24000</v>
      </c>
      <c r="G104" s="101">
        <v>24000</v>
      </c>
    </row>
    <row r="105" spans="1:7" x14ac:dyDescent="0.25">
      <c r="A105" s="65">
        <v>31141</v>
      </c>
      <c r="B105" s="110" t="s">
        <v>94</v>
      </c>
      <c r="C105" s="101">
        <v>60945.62</v>
      </c>
      <c r="D105" s="101">
        <v>58000</v>
      </c>
      <c r="E105" s="101">
        <v>50000</v>
      </c>
      <c r="F105" s="101">
        <v>50000</v>
      </c>
      <c r="G105" s="101">
        <v>50000</v>
      </c>
    </row>
    <row r="106" spans="1:7" x14ac:dyDescent="0.25">
      <c r="A106" s="64">
        <v>312</v>
      </c>
      <c r="B106" s="110" t="s">
        <v>95</v>
      </c>
      <c r="C106" s="101">
        <f>SUM(C107:C112)</f>
        <v>57983.39</v>
      </c>
      <c r="D106" s="101">
        <f>SUM(D107:D112)</f>
        <v>51700</v>
      </c>
      <c r="E106" s="101">
        <f t="shared" ref="E106:G106" si="35">SUM(E107:E112)</f>
        <v>52700</v>
      </c>
      <c r="F106" s="101">
        <f t="shared" si="35"/>
        <v>52700</v>
      </c>
      <c r="G106" s="101">
        <f t="shared" si="35"/>
        <v>52700</v>
      </c>
    </row>
    <row r="107" spans="1:7" x14ac:dyDescent="0.25">
      <c r="A107" s="65">
        <v>31212</v>
      </c>
      <c r="B107" s="110" t="s">
        <v>198</v>
      </c>
      <c r="C107" s="101">
        <v>24242.959999999999</v>
      </c>
      <c r="D107" s="101">
        <v>22500</v>
      </c>
      <c r="E107" s="101">
        <v>21000</v>
      </c>
      <c r="F107" s="101">
        <v>21000</v>
      </c>
      <c r="G107" s="101">
        <v>21000</v>
      </c>
    </row>
    <row r="108" spans="1:7" x14ac:dyDescent="0.25">
      <c r="A108" s="65">
        <v>31213</v>
      </c>
      <c r="B108" s="110" t="s">
        <v>209</v>
      </c>
      <c r="C108" s="101">
        <v>4100</v>
      </c>
      <c r="D108" s="101">
        <v>2500</v>
      </c>
      <c r="E108" s="101">
        <v>2500</v>
      </c>
      <c r="F108" s="101">
        <v>2500</v>
      </c>
      <c r="G108" s="101">
        <v>2500</v>
      </c>
    </row>
    <row r="109" spans="1:7" x14ac:dyDescent="0.25">
      <c r="A109" s="65">
        <v>31214</v>
      </c>
      <c r="B109" s="110" t="s">
        <v>210</v>
      </c>
      <c r="C109" s="101">
        <v>4599.78</v>
      </c>
      <c r="D109" s="101">
        <v>0</v>
      </c>
      <c r="E109" s="101">
        <v>0</v>
      </c>
      <c r="F109" s="101">
        <v>0</v>
      </c>
      <c r="G109" s="101">
        <v>0</v>
      </c>
    </row>
    <row r="110" spans="1:7" ht="25.5" x14ac:dyDescent="0.25">
      <c r="A110" s="65">
        <v>31215</v>
      </c>
      <c r="B110" s="110" t="s">
        <v>211</v>
      </c>
      <c r="C110" s="101">
        <v>2207.1999999999998</v>
      </c>
      <c r="D110" s="101">
        <v>2700</v>
      </c>
      <c r="E110" s="101">
        <v>2700</v>
      </c>
      <c r="F110" s="101">
        <v>2700</v>
      </c>
      <c r="G110" s="101">
        <v>2700</v>
      </c>
    </row>
    <row r="111" spans="1:7" x14ac:dyDescent="0.25">
      <c r="A111" s="65">
        <v>31216</v>
      </c>
      <c r="B111" s="110" t="s">
        <v>212</v>
      </c>
      <c r="C111" s="101">
        <v>15199.08</v>
      </c>
      <c r="D111" s="101">
        <v>16000</v>
      </c>
      <c r="E111" s="101">
        <v>16500</v>
      </c>
      <c r="F111" s="101">
        <v>16500</v>
      </c>
      <c r="G111" s="101">
        <v>16500</v>
      </c>
    </row>
    <row r="112" spans="1:7" x14ac:dyDescent="0.25">
      <c r="A112" s="65">
        <v>31219</v>
      </c>
      <c r="B112" s="110" t="s">
        <v>213</v>
      </c>
      <c r="C112" s="101">
        <v>7634.37</v>
      </c>
      <c r="D112" s="101">
        <v>8000</v>
      </c>
      <c r="E112" s="101">
        <v>10000</v>
      </c>
      <c r="F112" s="101">
        <v>10000</v>
      </c>
      <c r="G112" s="101">
        <v>10000</v>
      </c>
    </row>
    <row r="113" spans="1:7" x14ac:dyDescent="0.25">
      <c r="A113" s="64">
        <v>313</v>
      </c>
      <c r="B113" s="110" t="s">
        <v>96</v>
      </c>
      <c r="C113" s="101">
        <f>SUM(C114)</f>
        <v>182260.39</v>
      </c>
      <c r="D113" s="101">
        <f>SUM(D114)</f>
        <v>210000</v>
      </c>
      <c r="E113" s="101">
        <f>SUM(E114)</f>
        <v>210000</v>
      </c>
      <c r="F113" s="101">
        <f t="shared" ref="F113:G113" si="36">SUM(F114)</f>
        <v>210000</v>
      </c>
      <c r="G113" s="101">
        <f t="shared" si="36"/>
        <v>210000</v>
      </c>
    </row>
    <row r="114" spans="1:7" ht="25.5" x14ac:dyDescent="0.25">
      <c r="A114" s="65">
        <v>31321</v>
      </c>
      <c r="B114" s="110" t="s">
        <v>97</v>
      </c>
      <c r="C114" s="101">
        <v>182260.39</v>
      </c>
      <c r="D114" s="101">
        <v>210000</v>
      </c>
      <c r="E114" s="101">
        <v>210000</v>
      </c>
      <c r="F114" s="101">
        <v>210000</v>
      </c>
      <c r="G114" s="101">
        <v>210000</v>
      </c>
    </row>
    <row r="115" spans="1:7" x14ac:dyDescent="0.25">
      <c r="A115" s="103">
        <v>32</v>
      </c>
      <c r="B115" s="110" t="s">
        <v>38</v>
      </c>
      <c r="C115" s="101">
        <f>SUM(C116,C125,C132,C142)</f>
        <v>120300.4</v>
      </c>
      <c r="D115" s="101">
        <f>SUM(D116,D125,D132,D142)</f>
        <v>145919</v>
      </c>
      <c r="E115" s="101">
        <f>SUM(E116,E125,E132,E142)</f>
        <v>129300</v>
      </c>
      <c r="F115" s="101">
        <f t="shared" ref="F115:G115" si="37">SUM(F116,F125,F132,F142)</f>
        <v>129300</v>
      </c>
      <c r="G115" s="101">
        <f t="shared" si="37"/>
        <v>129300</v>
      </c>
    </row>
    <row r="116" spans="1:7" x14ac:dyDescent="0.25">
      <c r="A116" s="64">
        <v>321</v>
      </c>
      <c r="B116" s="110" t="s">
        <v>98</v>
      </c>
      <c r="C116" s="101">
        <f>SUM(C117:C124)</f>
        <v>24452.91</v>
      </c>
      <c r="D116" s="101">
        <f>SUM(D117:D124)</f>
        <v>41800</v>
      </c>
      <c r="E116" s="101">
        <f>SUM(E117:E124)</f>
        <v>29160</v>
      </c>
      <c r="F116" s="101">
        <f t="shared" ref="F116:G116" si="38">SUM(F117:F124)</f>
        <v>29160</v>
      </c>
      <c r="G116" s="101">
        <f t="shared" si="38"/>
        <v>29160</v>
      </c>
    </row>
    <row r="117" spans="1:7" x14ac:dyDescent="0.25">
      <c r="A117" s="65">
        <v>32111</v>
      </c>
      <c r="B117" s="110" t="s">
        <v>159</v>
      </c>
      <c r="C117" s="101">
        <v>1560</v>
      </c>
      <c r="D117" s="101">
        <v>1800</v>
      </c>
      <c r="E117" s="101">
        <v>1500</v>
      </c>
      <c r="F117" s="101">
        <v>1500</v>
      </c>
      <c r="G117" s="101">
        <v>1500</v>
      </c>
    </row>
    <row r="118" spans="1:7" x14ac:dyDescent="0.25">
      <c r="A118" s="65">
        <v>32112</v>
      </c>
      <c r="B118" s="110" t="s">
        <v>214</v>
      </c>
      <c r="C118" s="101">
        <v>0</v>
      </c>
      <c r="D118" s="101">
        <v>0</v>
      </c>
      <c r="E118" s="101">
        <v>0</v>
      </c>
      <c r="F118" s="101">
        <v>0</v>
      </c>
      <c r="G118" s="101">
        <v>0</v>
      </c>
    </row>
    <row r="119" spans="1:7" ht="25.5" x14ac:dyDescent="0.25">
      <c r="A119" s="65">
        <v>32113</v>
      </c>
      <c r="B119" s="110" t="s">
        <v>160</v>
      </c>
      <c r="C119" s="101">
        <v>650</v>
      </c>
      <c r="D119" s="101">
        <v>1000</v>
      </c>
      <c r="E119" s="101">
        <v>660</v>
      </c>
      <c r="F119" s="101">
        <v>660</v>
      </c>
      <c r="G119" s="101">
        <v>660</v>
      </c>
    </row>
    <row r="120" spans="1:7" ht="25.5" x14ac:dyDescent="0.25">
      <c r="A120" s="65">
        <v>32115</v>
      </c>
      <c r="B120" s="110" t="s">
        <v>161</v>
      </c>
      <c r="C120" s="101">
        <v>919.93</v>
      </c>
      <c r="D120" s="101">
        <v>4000</v>
      </c>
      <c r="E120" s="101">
        <v>2000</v>
      </c>
      <c r="F120" s="101">
        <v>2000</v>
      </c>
      <c r="G120" s="101">
        <v>2000</v>
      </c>
    </row>
    <row r="121" spans="1:7" ht="25.5" x14ac:dyDescent="0.25">
      <c r="A121" s="65">
        <v>32116</v>
      </c>
      <c r="B121" s="110" t="s">
        <v>215</v>
      </c>
      <c r="C121" s="101">
        <v>0</v>
      </c>
      <c r="D121" s="101">
        <v>0</v>
      </c>
      <c r="E121" s="101">
        <v>0</v>
      </c>
      <c r="F121" s="101">
        <v>0</v>
      </c>
      <c r="G121" s="101">
        <v>0</v>
      </c>
    </row>
    <row r="122" spans="1:7" x14ac:dyDescent="0.25">
      <c r="A122" s="65">
        <v>32117</v>
      </c>
      <c r="B122" s="110" t="s">
        <v>216</v>
      </c>
      <c r="C122" s="101">
        <v>0</v>
      </c>
      <c r="D122" s="101">
        <v>0</v>
      </c>
      <c r="E122" s="101">
        <v>0</v>
      </c>
      <c r="F122" s="101">
        <v>0</v>
      </c>
      <c r="G122" s="101">
        <v>0</v>
      </c>
    </row>
    <row r="123" spans="1:7" x14ac:dyDescent="0.25">
      <c r="A123" s="65">
        <v>32119</v>
      </c>
      <c r="B123" s="110" t="s">
        <v>217</v>
      </c>
      <c r="C123" s="101">
        <v>0</v>
      </c>
      <c r="D123" s="101">
        <v>0</v>
      </c>
      <c r="E123" s="101">
        <v>0</v>
      </c>
      <c r="F123" s="101">
        <v>0</v>
      </c>
      <c r="G123" s="101">
        <v>0</v>
      </c>
    </row>
    <row r="124" spans="1:7" x14ac:dyDescent="0.25">
      <c r="A124" s="65">
        <v>32121</v>
      </c>
      <c r="B124" s="110" t="s">
        <v>218</v>
      </c>
      <c r="C124" s="101">
        <v>21322.98</v>
      </c>
      <c r="D124" s="101">
        <v>35000</v>
      </c>
      <c r="E124" s="101">
        <v>25000</v>
      </c>
      <c r="F124" s="101">
        <v>25000</v>
      </c>
      <c r="G124" s="101">
        <v>25000</v>
      </c>
    </row>
    <row r="125" spans="1:7" x14ac:dyDescent="0.25">
      <c r="A125" s="64">
        <v>322</v>
      </c>
      <c r="B125" s="110" t="s">
        <v>102</v>
      </c>
      <c r="C125" s="101">
        <f>SUM(C126:C131)</f>
        <v>85390.37</v>
      </c>
      <c r="D125" s="101">
        <f>SUM(D126:D131)</f>
        <v>83500</v>
      </c>
      <c r="E125" s="101">
        <f t="shared" ref="E125:G125" si="39">SUM(E126:E131)</f>
        <v>91500</v>
      </c>
      <c r="F125" s="101">
        <f t="shared" si="39"/>
        <v>91500</v>
      </c>
      <c r="G125" s="101">
        <f t="shared" si="39"/>
        <v>91500</v>
      </c>
    </row>
    <row r="126" spans="1:7" x14ac:dyDescent="0.25">
      <c r="A126" s="65">
        <v>32211</v>
      </c>
      <c r="B126" s="110" t="s">
        <v>164</v>
      </c>
      <c r="C126" s="101">
        <v>0</v>
      </c>
      <c r="D126" s="101">
        <v>500</v>
      </c>
      <c r="E126" s="101">
        <v>500</v>
      </c>
      <c r="F126" s="101">
        <v>500</v>
      </c>
      <c r="G126" s="101">
        <v>500</v>
      </c>
    </row>
    <row r="127" spans="1:7" ht="25.5" x14ac:dyDescent="0.25">
      <c r="A127" s="65">
        <v>32214</v>
      </c>
      <c r="B127" s="110" t="s">
        <v>166</v>
      </c>
      <c r="C127" s="101">
        <v>2938.59</v>
      </c>
      <c r="D127" s="101">
        <v>6000</v>
      </c>
      <c r="E127" s="101">
        <v>4000</v>
      </c>
      <c r="F127" s="101">
        <v>4000</v>
      </c>
      <c r="G127" s="101">
        <v>4000</v>
      </c>
    </row>
    <row r="128" spans="1:7" ht="25.5" x14ac:dyDescent="0.25">
      <c r="A128" s="65">
        <v>32219</v>
      </c>
      <c r="B128" s="110" t="s">
        <v>167</v>
      </c>
      <c r="C128" s="101">
        <v>0</v>
      </c>
      <c r="D128" s="101">
        <v>500</v>
      </c>
      <c r="E128" s="101">
        <v>500</v>
      </c>
      <c r="F128" s="101">
        <v>500</v>
      </c>
      <c r="G128" s="101">
        <v>500</v>
      </c>
    </row>
    <row r="129" spans="1:7" x14ac:dyDescent="0.25">
      <c r="A129" s="65">
        <v>32224</v>
      </c>
      <c r="B129" s="110" t="s">
        <v>199</v>
      </c>
      <c r="C129" s="101">
        <v>81685.16</v>
      </c>
      <c r="D129" s="101">
        <v>75000</v>
      </c>
      <c r="E129" s="101">
        <v>85000</v>
      </c>
      <c r="F129" s="101">
        <v>85000</v>
      </c>
      <c r="G129" s="101">
        <v>85000</v>
      </c>
    </row>
    <row r="130" spans="1:7" x14ac:dyDescent="0.25">
      <c r="A130" s="65">
        <v>32251</v>
      </c>
      <c r="B130" s="110" t="s">
        <v>219</v>
      </c>
      <c r="C130" s="101">
        <v>0</v>
      </c>
      <c r="D130" s="101">
        <v>0</v>
      </c>
      <c r="E130" s="101">
        <v>0</v>
      </c>
      <c r="F130" s="101">
        <v>0</v>
      </c>
      <c r="G130" s="101">
        <v>0</v>
      </c>
    </row>
    <row r="131" spans="1:7" x14ac:dyDescent="0.25">
      <c r="A131" s="65">
        <v>32271</v>
      </c>
      <c r="B131" s="110" t="s">
        <v>108</v>
      </c>
      <c r="C131" s="101">
        <v>766.62</v>
      </c>
      <c r="D131" s="101">
        <v>1500</v>
      </c>
      <c r="E131" s="101">
        <v>1500</v>
      </c>
      <c r="F131" s="101">
        <v>1500</v>
      </c>
      <c r="G131" s="101">
        <v>1500</v>
      </c>
    </row>
    <row r="132" spans="1:7" x14ac:dyDescent="0.25">
      <c r="A132" s="64">
        <v>323</v>
      </c>
      <c r="B132" s="110" t="s">
        <v>109</v>
      </c>
      <c r="C132" s="101">
        <f>SUM(C133:C141)</f>
        <v>687.51</v>
      </c>
      <c r="D132" s="101">
        <f t="shared" ref="D132:G132" si="40">SUM(D133:D141)</f>
        <v>500</v>
      </c>
      <c r="E132" s="101">
        <f t="shared" si="40"/>
        <v>500</v>
      </c>
      <c r="F132" s="101">
        <f t="shared" si="40"/>
        <v>500</v>
      </c>
      <c r="G132" s="101">
        <f t="shared" si="40"/>
        <v>500</v>
      </c>
    </row>
    <row r="133" spans="1:7" x14ac:dyDescent="0.25">
      <c r="A133" s="65">
        <v>32319</v>
      </c>
      <c r="B133" s="110" t="s">
        <v>200</v>
      </c>
      <c r="C133" s="101">
        <v>0</v>
      </c>
      <c r="D133" s="101">
        <v>0</v>
      </c>
      <c r="E133" s="101">
        <v>0</v>
      </c>
      <c r="F133" s="101">
        <v>0</v>
      </c>
      <c r="G133" s="101">
        <v>0</v>
      </c>
    </row>
    <row r="134" spans="1:7" ht="25.5" x14ac:dyDescent="0.25">
      <c r="A134" s="65">
        <v>32329</v>
      </c>
      <c r="B134" s="110" t="s">
        <v>174</v>
      </c>
      <c r="C134" s="101">
        <v>0</v>
      </c>
      <c r="D134" s="101">
        <v>0</v>
      </c>
      <c r="E134" s="101">
        <v>0</v>
      </c>
      <c r="F134" s="101">
        <v>0</v>
      </c>
      <c r="G134" s="101">
        <v>0</v>
      </c>
    </row>
    <row r="135" spans="1:7" x14ac:dyDescent="0.25">
      <c r="A135" s="65">
        <v>32334</v>
      </c>
      <c r="B135" s="110" t="s">
        <v>220</v>
      </c>
      <c r="C135" s="101">
        <v>0</v>
      </c>
      <c r="D135" s="101">
        <v>0</v>
      </c>
      <c r="E135" s="101">
        <v>0</v>
      </c>
      <c r="F135" s="101">
        <v>0</v>
      </c>
      <c r="G135" s="101">
        <v>0</v>
      </c>
    </row>
    <row r="136" spans="1:7" x14ac:dyDescent="0.25">
      <c r="A136" s="65">
        <v>32363</v>
      </c>
      <c r="B136" s="110" t="s">
        <v>221</v>
      </c>
      <c r="C136" s="101">
        <v>0</v>
      </c>
      <c r="D136" s="101">
        <v>0</v>
      </c>
      <c r="E136" s="101">
        <v>0</v>
      </c>
      <c r="F136" s="101">
        <v>0</v>
      </c>
      <c r="G136" s="101">
        <v>0</v>
      </c>
    </row>
    <row r="137" spans="1:7" x14ac:dyDescent="0.25">
      <c r="A137" s="65">
        <v>32369</v>
      </c>
      <c r="B137" s="110" t="s">
        <v>222</v>
      </c>
      <c r="C137" s="101">
        <v>23.9</v>
      </c>
      <c r="D137" s="101">
        <v>500</v>
      </c>
      <c r="E137" s="101">
        <v>500</v>
      </c>
      <c r="F137" s="101">
        <v>500</v>
      </c>
      <c r="G137" s="101">
        <v>500</v>
      </c>
    </row>
    <row r="138" spans="1:7" x14ac:dyDescent="0.25">
      <c r="A138" s="65">
        <v>32372</v>
      </c>
      <c r="B138" s="110" t="s">
        <v>223</v>
      </c>
      <c r="C138" s="101">
        <v>663.61</v>
      </c>
      <c r="D138" s="101">
        <v>0</v>
      </c>
      <c r="E138" s="101">
        <v>0</v>
      </c>
      <c r="F138" s="101">
        <v>0</v>
      </c>
      <c r="G138" s="101">
        <v>0</v>
      </c>
    </row>
    <row r="139" spans="1:7" x14ac:dyDescent="0.25">
      <c r="A139" s="65">
        <v>32379</v>
      </c>
      <c r="B139" s="110" t="s">
        <v>224</v>
      </c>
      <c r="C139" s="101">
        <v>0</v>
      </c>
      <c r="D139" s="101">
        <v>0</v>
      </c>
      <c r="E139" s="101">
        <v>0</v>
      </c>
      <c r="F139" s="101">
        <v>0</v>
      </c>
      <c r="G139" s="101">
        <v>0</v>
      </c>
    </row>
    <row r="140" spans="1:7" x14ac:dyDescent="0.25">
      <c r="A140" s="65">
        <v>32392</v>
      </c>
      <c r="B140" s="110" t="s">
        <v>182</v>
      </c>
      <c r="C140" s="101">
        <v>0</v>
      </c>
      <c r="D140" s="101">
        <v>0</v>
      </c>
      <c r="E140" s="101">
        <v>0</v>
      </c>
      <c r="F140" s="101">
        <v>0</v>
      </c>
      <c r="G140" s="101">
        <v>0</v>
      </c>
    </row>
    <row r="141" spans="1:7" x14ac:dyDescent="0.25">
      <c r="A141" s="65">
        <v>32399</v>
      </c>
      <c r="B141" s="110" t="s">
        <v>183</v>
      </c>
      <c r="C141" s="101">
        <v>0</v>
      </c>
      <c r="D141" s="101">
        <v>0</v>
      </c>
      <c r="E141" s="101">
        <v>0</v>
      </c>
      <c r="F141" s="101">
        <v>0</v>
      </c>
      <c r="G141" s="101">
        <v>0</v>
      </c>
    </row>
    <row r="142" spans="1:7" x14ac:dyDescent="0.25">
      <c r="A142" s="64">
        <v>329</v>
      </c>
      <c r="B142" s="110" t="s">
        <v>118</v>
      </c>
      <c r="C142" s="101">
        <f>SUM(C143:C146)</f>
        <v>9769.61</v>
      </c>
      <c r="D142" s="101">
        <f t="shared" ref="D142:G142" si="41">SUM(D143:D146)</f>
        <v>20119</v>
      </c>
      <c r="E142" s="101">
        <f t="shared" si="41"/>
        <v>8140</v>
      </c>
      <c r="F142" s="101">
        <f t="shared" si="41"/>
        <v>8140</v>
      </c>
      <c r="G142" s="101">
        <f t="shared" si="41"/>
        <v>8140</v>
      </c>
    </row>
    <row r="143" spans="1:7" x14ac:dyDescent="0.25">
      <c r="A143" s="65">
        <v>32931</v>
      </c>
      <c r="B143" s="110" t="s">
        <v>119</v>
      </c>
      <c r="C143" s="101">
        <v>0</v>
      </c>
      <c r="D143" s="101">
        <v>0</v>
      </c>
      <c r="E143" s="101">
        <v>0</v>
      </c>
      <c r="F143" s="101">
        <v>0</v>
      </c>
      <c r="G143" s="101">
        <v>0</v>
      </c>
    </row>
    <row r="144" spans="1:7" x14ac:dyDescent="0.25">
      <c r="A144" s="65">
        <v>32941</v>
      </c>
      <c r="B144" s="110" t="s">
        <v>225</v>
      </c>
      <c r="C144" s="101">
        <v>41</v>
      </c>
      <c r="D144" s="101">
        <v>100</v>
      </c>
      <c r="E144" s="101">
        <v>100</v>
      </c>
      <c r="F144" s="101">
        <v>100</v>
      </c>
      <c r="G144" s="101">
        <v>100</v>
      </c>
    </row>
    <row r="145" spans="1:7" ht="25.5" x14ac:dyDescent="0.25">
      <c r="A145" s="65">
        <v>32955</v>
      </c>
      <c r="B145" s="110" t="s">
        <v>226</v>
      </c>
      <c r="C145" s="101">
        <v>3976</v>
      </c>
      <c r="D145" s="101">
        <v>5000</v>
      </c>
      <c r="E145" s="101">
        <v>5040</v>
      </c>
      <c r="F145" s="101">
        <v>5040</v>
      </c>
      <c r="G145" s="101">
        <v>5040</v>
      </c>
    </row>
    <row r="146" spans="1:7" x14ac:dyDescent="0.25">
      <c r="A146" s="65">
        <v>32999</v>
      </c>
      <c r="B146" s="110" t="s">
        <v>118</v>
      </c>
      <c r="C146" s="101">
        <v>5752.61</v>
      </c>
      <c r="D146" s="101">
        <v>15019</v>
      </c>
      <c r="E146" s="101">
        <v>3000</v>
      </c>
      <c r="F146" s="101">
        <v>3000</v>
      </c>
      <c r="G146" s="101">
        <v>3000</v>
      </c>
    </row>
    <row r="147" spans="1:7" x14ac:dyDescent="0.25">
      <c r="A147" s="103">
        <v>34</v>
      </c>
      <c r="B147" s="110" t="s">
        <v>122</v>
      </c>
      <c r="C147" s="101">
        <f>SUM(C148)</f>
        <v>0</v>
      </c>
      <c r="D147" s="101">
        <f t="shared" ref="D147:G147" si="42">SUM(D148)</f>
        <v>0</v>
      </c>
      <c r="E147" s="101">
        <f t="shared" si="42"/>
        <v>0</v>
      </c>
      <c r="F147" s="101">
        <f t="shared" si="42"/>
        <v>0</v>
      </c>
      <c r="G147" s="101">
        <f t="shared" si="42"/>
        <v>0</v>
      </c>
    </row>
    <row r="148" spans="1:7" x14ac:dyDescent="0.25">
      <c r="A148" s="64">
        <v>343</v>
      </c>
      <c r="B148" s="110" t="s">
        <v>123</v>
      </c>
      <c r="C148" s="101">
        <f>SUM(C149:C150)</f>
        <v>0</v>
      </c>
      <c r="D148" s="101">
        <f t="shared" ref="D148:G148" si="43">SUM(D149:D150)</f>
        <v>0</v>
      </c>
      <c r="E148" s="101">
        <f t="shared" si="43"/>
        <v>0</v>
      </c>
      <c r="F148" s="101">
        <f t="shared" si="43"/>
        <v>0</v>
      </c>
      <c r="G148" s="101">
        <f t="shared" si="43"/>
        <v>0</v>
      </c>
    </row>
    <row r="149" spans="1:7" x14ac:dyDescent="0.25">
      <c r="A149" s="65">
        <v>34312</v>
      </c>
      <c r="B149" s="110" t="s">
        <v>184</v>
      </c>
      <c r="C149" s="101">
        <v>0</v>
      </c>
      <c r="D149" s="101">
        <v>0</v>
      </c>
      <c r="E149" s="101">
        <v>0</v>
      </c>
      <c r="F149" s="101">
        <v>0</v>
      </c>
      <c r="G149" s="101">
        <v>0</v>
      </c>
    </row>
    <row r="150" spans="1:7" x14ac:dyDescent="0.25">
      <c r="A150" s="65">
        <v>34321</v>
      </c>
      <c r="B150" s="110" t="s">
        <v>227</v>
      </c>
      <c r="C150" s="101">
        <v>0</v>
      </c>
      <c r="D150" s="101">
        <v>0</v>
      </c>
      <c r="E150" s="101">
        <v>0</v>
      </c>
      <c r="F150" s="101">
        <v>0</v>
      </c>
      <c r="G150" s="101">
        <v>0</v>
      </c>
    </row>
    <row r="151" spans="1:7" ht="25.5" x14ac:dyDescent="0.25">
      <c r="A151" s="103">
        <v>36</v>
      </c>
      <c r="B151" s="110" t="s">
        <v>126</v>
      </c>
      <c r="C151" s="101">
        <f>SUM(C152,C156,C154)</f>
        <v>15930.6</v>
      </c>
      <c r="D151" s="101">
        <f t="shared" ref="D151:G151" si="44">SUM(D152,D156)</f>
        <v>0</v>
      </c>
      <c r="E151" s="101">
        <f t="shared" si="44"/>
        <v>0</v>
      </c>
      <c r="F151" s="101">
        <f t="shared" si="44"/>
        <v>0</v>
      </c>
      <c r="G151" s="101">
        <f t="shared" si="44"/>
        <v>0</v>
      </c>
    </row>
    <row r="152" spans="1:7" x14ac:dyDescent="0.25">
      <c r="A152" s="64">
        <v>361</v>
      </c>
      <c r="B152" s="110" t="s">
        <v>228</v>
      </c>
      <c r="C152" s="101">
        <f>SUM(C153)</f>
        <v>0</v>
      </c>
      <c r="D152" s="101">
        <f t="shared" ref="D152:G154" si="45">SUM(D153)</f>
        <v>0</v>
      </c>
      <c r="E152" s="101">
        <f t="shared" si="45"/>
        <v>0</v>
      </c>
      <c r="F152" s="101">
        <f t="shared" si="45"/>
        <v>0</v>
      </c>
      <c r="G152" s="101">
        <f t="shared" si="45"/>
        <v>0</v>
      </c>
    </row>
    <row r="153" spans="1:7" x14ac:dyDescent="0.25">
      <c r="A153" s="65">
        <v>36111</v>
      </c>
      <c r="B153" s="110" t="s">
        <v>229</v>
      </c>
      <c r="C153" s="101">
        <v>0</v>
      </c>
      <c r="D153" s="101">
        <v>0</v>
      </c>
      <c r="E153" s="101">
        <v>0</v>
      </c>
      <c r="F153" s="101">
        <v>0</v>
      </c>
      <c r="G153" s="101">
        <v>0</v>
      </c>
    </row>
    <row r="154" spans="1:7" x14ac:dyDescent="0.25">
      <c r="A154" s="64">
        <v>363</v>
      </c>
      <c r="B154" s="110" t="s">
        <v>252</v>
      </c>
      <c r="C154" s="101">
        <f>SUM(C155)</f>
        <v>15930.6</v>
      </c>
      <c r="D154" s="101">
        <f t="shared" si="45"/>
        <v>0</v>
      </c>
      <c r="E154" s="101">
        <f t="shared" si="45"/>
        <v>0</v>
      </c>
      <c r="F154" s="101">
        <f t="shared" si="45"/>
        <v>0</v>
      </c>
      <c r="G154" s="101">
        <f t="shared" si="45"/>
        <v>0</v>
      </c>
    </row>
    <row r="155" spans="1:7" ht="25.5" x14ac:dyDescent="0.25">
      <c r="A155" s="65">
        <v>36317</v>
      </c>
      <c r="B155" s="110" t="s">
        <v>251</v>
      </c>
      <c r="C155" s="101">
        <v>15930.6</v>
      </c>
      <c r="D155" s="101">
        <v>0</v>
      </c>
      <c r="E155" s="101">
        <v>0</v>
      </c>
      <c r="F155" s="101">
        <v>0</v>
      </c>
      <c r="G155" s="101">
        <v>0</v>
      </c>
    </row>
    <row r="156" spans="1:7" x14ac:dyDescent="0.25">
      <c r="A156" s="64">
        <v>368</v>
      </c>
      <c r="B156" s="110" t="s">
        <v>73</v>
      </c>
      <c r="C156" s="101">
        <f>SUM(C157)</f>
        <v>0</v>
      </c>
      <c r="D156" s="101">
        <f t="shared" ref="D156:G156" si="46">SUM(D157)</f>
        <v>0</v>
      </c>
      <c r="E156" s="101">
        <f t="shared" si="46"/>
        <v>0</v>
      </c>
      <c r="F156" s="101">
        <f t="shared" si="46"/>
        <v>0</v>
      </c>
      <c r="G156" s="101">
        <f t="shared" si="46"/>
        <v>0</v>
      </c>
    </row>
    <row r="157" spans="1:7" ht="38.25" x14ac:dyDescent="0.25">
      <c r="A157" s="65">
        <v>36813</v>
      </c>
      <c r="B157" s="110" t="s">
        <v>230</v>
      </c>
      <c r="C157" s="101">
        <v>0</v>
      </c>
      <c r="D157" s="101">
        <v>0</v>
      </c>
      <c r="E157" s="101">
        <v>0</v>
      </c>
      <c r="F157" s="101">
        <v>0</v>
      </c>
      <c r="G157" s="101">
        <v>0</v>
      </c>
    </row>
    <row r="158" spans="1:7" ht="25.5" x14ac:dyDescent="0.25">
      <c r="A158" s="103">
        <v>37</v>
      </c>
      <c r="B158" s="110" t="s">
        <v>127</v>
      </c>
      <c r="C158" s="101">
        <f>SUM(C159)</f>
        <v>16332.19</v>
      </c>
      <c r="D158" s="101">
        <f t="shared" ref="D158:G159" si="47">SUM(D159)</f>
        <v>23000</v>
      </c>
      <c r="E158" s="101">
        <f t="shared" si="47"/>
        <v>23000</v>
      </c>
      <c r="F158" s="101">
        <f t="shared" si="47"/>
        <v>23000</v>
      </c>
      <c r="G158" s="101">
        <f t="shared" si="47"/>
        <v>23000</v>
      </c>
    </row>
    <row r="159" spans="1:7" ht="25.5" x14ac:dyDescent="0.25">
      <c r="A159" s="64">
        <v>372</v>
      </c>
      <c r="B159" s="110" t="s">
        <v>128</v>
      </c>
      <c r="C159" s="101">
        <f>SUM(C160)</f>
        <v>16332.19</v>
      </c>
      <c r="D159" s="101">
        <f t="shared" si="47"/>
        <v>23000</v>
      </c>
      <c r="E159" s="101">
        <f t="shared" si="47"/>
        <v>23000</v>
      </c>
      <c r="F159" s="101">
        <f t="shared" si="47"/>
        <v>23000</v>
      </c>
      <c r="G159" s="101">
        <f t="shared" si="47"/>
        <v>23000</v>
      </c>
    </row>
    <row r="160" spans="1:7" x14ac:dyDescent="0.25">
      <c r="A160" s="65">
        <v>37229</v>
      </c>
      <c r="B160" s="110" t="s">
        <v>185</v>
      </c>
      <c r="C160" s="101">
        <v>16332.19</v>
      </c>
      <c r="D160" s="101">
        <v>23000</v>
      </c>
      <c r="E160" s="101">
        <v>23000</v>
      </c>
      <c r="F160" s="101">
        <v>23000</v>
      </c>
      <c r="G160" s="101">
        <v>23000</v>
      </c>
    </row>
    <row r="161" spans="1:7" x14ac:dyDescent="0.25">
      <c r="A161" s="103">
        <v>38</v>
      </c>
      <c r="B161" s="110" t="s">
        <v>131</v>
      </c>
      <c r="C161" s="101">
        <f>SUM(C162)</f>
        <v>754.38</v>
      </c>
      <c r="D161" s="101">
        <f t="shared" ref="D161:G162" si="48">SUM(D162)</f>
        <v>750</v>
      </c>
      <c r="E161" s="101">
        <f t="shared" si="48"/>
        <v>750</v>
      </c>
      <c r="F161" s="101">
        <f t="shared" si="48"/>
        <v>750</v>
      </c>
      <c r="G161" s="101">
        <f t="shared" si="48"/>
        <v>750</v>
      </c>
    </row>
    <row r="162" spans="1:7" x14ac:dyDescent="0.25">
      <c r="A162" s="64">
        <v>381</v>
      </c>
      <c r="B162" s="110" t="s">
        <v>86</v>
      </c>
      <c r="C162" s="101">
        <f>SUM(C163)</f>
        <v>754.38</v>
      </c>
      <c r="D162" s="101">
        <f t="shared" si="48"/>
        <v>750</v>
      </c>
      <c r="E162" s="101">
        <f t="shared" si="48"/>
        <v>750</v>
      </c>
      <c r="F162" s="101">
        <f t="shared" si="48"/>
        <v>750</v>
      </c>
      <c r="G162" s="101">
        <f t="shared" si="48"/>
        <v>750</v>
      </c>
    </row>
    <row r="163" spans="1:7" x14ac:dyDescent="0.25">
      <c r="A163" s="65">
        <v>38129</v>
      </c>
      <c r="B163" s="110" t="s">
        <v>231</v>
      </c>
      <c r="C163" s="101">
        <v>754.38</v>
      </c>
      <c r="D163" s="101">
        <v>750</v>
      </c>
      <c r="E163" s="101">
        <v>750</v>
      </c>
      <c r="F163" s="101">
        <v>750</v>
      </c>
      <c r="G163" s="101">
        <v>750</v>
      </c>
    </row>
    <row r="164" spans="1:7" ht="25.5" x14ac:dyDescent="0.25">
      <c r="A164" s="103">
        <v>42</v>
      </c>
      <c r="B164" s="110" t="s">
        <v>133</v>
      </c>
      <c r="C164" s="101">
        <f>SUM(C165,C177)</f>
        <v>9203.51</v>
      </c>
      <c r="D164" s="101">
        <f t="shared" ref="D164:G164" si="49">SUM(D165,D177)</f>
        <v>13400</v>
      </c>
      <c r="E164" s="101">
        <f t="shared" si="49"/>
        <v>8800</v>
      </c>
      <c r="F164" s="101">
        <f t="shared" si="49"/>
        <v>8800</v>
      </c>
      <c r="G164" s="101">
        <f t="shared" si="49"/>
        <v>8800</v>
      </c>
    </row>
    <row r="165" spans="1:7" x14ac:dyDescent="0.25">
      <c r="A165" s="64">
        <v>422</v>
      </c>
      <c r="B165" s="110" t="s">
        <v>134</v>
      </c>
      <c r="C165" s="101">
        <f>SUM(C166:C176)</f>
        <v>6089.01</v>
      </c>
      <c r="D165" s="101">
        <f t="shared" ref="D165:G165" si="50">SUM(D166:D176)</f>
        <v>11100</v>
      </c>
      <c r="E165" s="101">
        <f t="shared" si="50"/>
        <v>6500</v>
      </c>
      <c r="F165" s="101">
        <f t="shared" si="50"/>
        <v>6500</v>
      </c>
      <c r="G165" s="101">
        <f t="shared" si="50"/>
        <v>6500</v>
      </c>
    </row>
    <row r="166" spans="1:7" x14ac:dyDescent="0.25">
      <c r="A166" s="65">
        <v>42211</v>
      </c>
      <c r="B166" s="110" t="s">
        <v>232</v>
      </c>
      <c r="C166" s="101">
        <v>1504.02</v>
      </c>
      <c r="D166" s="101">
        <v>2000</v>
      </c>
      <c r="E166" s="101">
        <v>2000</v>
      </c>
      <c r="F166" s="101">
        <v>2000</v>
      </c>
      <c r="G166" s="101">
        <v>2000</v>
      </c>
    </row>
    <row r="167" spans="1:7" x14ac:dyDescent="0.25">
      <c r="A167" s="65">
        <v>42212</v>
      </c>
      <c r="B167" s="110" t="s">
        <v>233</v>
      </c>
      <c r="C167" s="101">
        <v>4464</v>
      </c>
      <c r="D167" s="101">
        <v>6000</v>
      </c>
      <c r="E167" s="101">
        <v>2000</v>
      </c>
      <c r="F167" s="101">
        <v>2000</v>
      </c>
      <c r="G167" s="101">
        <v>2000</v>
      </c>
    </row>
    <row r="168" spans="1:7" x14ac:dyDescent="0.25">
      <c r="A168" s="65">
        <v>42231</v>
      </c>
      <c r="B168" s="110" t="s">
        <v>234</v>
      </c>
      <c r="C168" s="101">
        <v>0</v>
      </c>
      <c r="D168" s="101">
        <v>1700</v>
      </c>
      <c r="E168" s="101">
        <v>2000</v>
      </c>
      <c r="F168" s="101">
        <v>2000</v>
      </c>
      <c r="G168" s="101">
        <v>2000</v>
      </c>
    </row>
    <row r="169" spans="1:7" x14ac:dyDescent="0.25">
      <c r="A169" s="65">
        <v>42242</v>
      </c>
      <c r="B169" s="110" t="s">
        <v>235</v>
      </c>
      <c r="C169" s="101">
        <v>0</v>
      </c>
      <c r="D169" s="101">
        <v>0</v>
      </c>
      <c r="E169" s="101">
        <v>0</v>
      </c>
      <c r="F169" s="101">
        <v>0</v>
      </c>
      <c r="G169" s="101">
        <v>0</v>
      </c>
    </row>
    <row r="170" spans="1:7" x14ac:dyDescent="0.25">
      <c r="A170" s="65">
        <v>42251</v>
      </c>
      <c r="B170" s="110" t="s">
        <v>236</v>
      </c>
      <c r="C170" s="101">
        <v>0</v>
      </c>
      <c r="D170" s="101">
        <v>0</v>
      </c>
      <c r="E170" s="101">
        <v>0</v>
      </c>
      <c r="F170" s="101">
        <v>0</v>
      </c>
      <c r="G170" s="101">
        <v>0</v>
      </c>
    </row>
    <row r="171" spans="1:7" x14ac:dyDescent="0.25">
      <c r="A171" s="65">
        <v>42252</v>
      </c>
      <c r="B171" s="110" t="s">
        <v>237</v>
      </c>
      <c r="C171" s="101">
        <v>0</v>
      </c>
      <c r="D171" s="101">
        <v>0</v>
      </c>
      <c r="E171" s="101">
        <v>0</v>
      </c>
      <c r="F171" s="101">
        <v>0</v>
      </c>
      <c r="G171" s="101">
        <v>0</v>
      </c>
    </row>
    <row r="172" spans="1:7" x14ac:dyDescent="0.25">
      <c r="A172" s="65">
        <v>42259</v>
      </c>
      <c r="B172" s="110" t="s">
        <v>238</v>
      </c>
      <c r="C172" s="101">
        <v>0</v>
      </c>
      <c r="D172" s="101">
        <v>0</v>
      </c>
      <c r="E172" s="101">
        <v>0</v>
      </c>
      <c r="F172" s="101">
        <v>0</v>
      </c>
      <c r="G172" s="101">
        <v>0</v>
      </c>
    </row>
    <row r="173" spans="1:7" x14ac:dyDescent="0.25">
      <c r="A173" s="65">
        <v>42261</v>
      </c>
      <c r="B173" s="110" t="s">
        <v>239</v>
      </c>
      <c r="C173" s="101">
        <v>120.99</v>
      </c>
      <c r="D173" s="101">
        <v>250</v>
      </c>
      <c r="E173" s="101">
        <v>500</v>
      </c>
      <c r="F173" s="101">
        <v>500</v>
      </c>
      <c r="G173" s="101">
        <v>500</v>
      </c>
    </row>
    <row r="174" spans="1:7" x14ac:dyDescent="0.25">
      <c r="A174" s="65">
        <v>42262</v>
      </c>
      <c r="B174" s="110" t="s">
        <v>240</v>
      </c>
      <c r="C174" s="101">
        <v>0</v>
      </c>
      <c r="D174" s="101">
        <v>0</v>
      </c>
      <c r="E174" s="101">
        <v>0</v>
      </c>
      <c r="F174" s="101">
        <v>0</v>
      </c>
      <c r="G174" s="101">
        <v>0</v>
      </c>
    </row>
    <row r="175" spans="1:7" x14ac:dyDescent="0.25">
      <c r="A175" s="65">
        <v>42272</v>
      </c>
      <c r="B175" s="110" t="s">
        <v>241</v>
      </c>
      <c r="C175" s="101">
        <v>0</v>
      </c>
      <c r="D175" s="101">
        <v>750</v>
      </c>
      <c r="E175" s="101">
        <v>0</v>
      </c>
      <c r="F175" s="101">
        <v>0</v>
      </c>
      <c r="G175" s="101">
        <v>0</v>
      </c>
    </row>
    <row r="176" spans="1:7" x14ac:dyDescent="0.25">
      <c r="A176" s="65">
        <v>42273</v>
      </c>
      <c r="B176" s="110" t="s">
        <v>242</v>
      </c>
      <c r="C176" s="101">
        <v>0</v>
      </c>
      <c r="D176" s="101">
        <v>400</v>
      </c>
      <c r="E176" s="101">
        <v>0</v>
      </c>
      <c r="F176" s="101">
        <v>0</v>
      </c>
      <c r="G176" s="101">
        <v>0</v>
      </c>
    </row>
    <row r="177" spans="1:7" ht="25.5" x14ac:dyDescent="0.25">
      <c r="A177" s="64">
        <v>424</v>
      </c>
      <c r="B177" s="110" t="s">
        <v>140</v>
      </c>
      <c r="C177" s="101">
        <f>SUM(C178)</f>
        <v>3114.5</v>
      </c>
      <c r="D177" s="101">
        <f t="shared" ref="D177:G177" si="51">SUM(D178)</f>
        <v>2300</v>
      </c>
      <c r="E177" s="101">
        <f t="shared" si="51"/>
        <v>2300</v>
      </c>
      <c r="F177" s="101">
        <f t="shared" si="51"/>
        <v>2300</v>
      </c>
      <c r="G177" s="101">
        <f t="shared" si="51"/>
        <v>2300</v>
      </c>
    </row>
    <row r="178" spans="1:7" x14ac:dyDescent="0.25">
      <c r="A178" s="65">
        <v>42411</v>
      </c>
      <c r="B178" s="110" t="s">
        <v>141</v>
      </c>
      <c r="C178" s="101">
        <v>3114.5</v>
      </c>
      <c r="D178" s="101">
        <v>2300</v>
      </c>
      <c r="E178" s="101">
        <v>2300</v>
      </c>
      <c r="F178" s="101">
        <v>2300</v>
      </c>
      <c r="G178" s="101">
        <v>2300</v>
      </c>
    </row>
    <row r="179" spans="1:7" ht="38.25" x14ac:dyDescent="0.25">
      <c r="A179" s="106" t="s">
        <v>243</v>
      </c>
      <c r="B179" s="107" t="s">
        <v>244</v>
      </c>
      <c r="C179" s="108">
        <f>SUM(C180)</f>
        <v>0</v>
      </c>
      <c r="D179" s="108">
        <f t="shared" ref="D179:G182" si="52">SUM(D180)</f>
        <v>0</v>
      </c>
      <c r="E179" s="108">
        <f t="shared" si="52"/>
        <v>0</v>
      </c>
      <c r="F179" s="108">
        <f t="shared" si="52"/>
        <v>0</v>
      </c>
      <c r="G179" s="108">
        <f t="shared" si="52"/>
        <v>0</v>
      </c>
    </row>
    <row r="180" spans="1:7" x14ac:dyDescent="0.25">
      <c r="A180" s="105" t="s">
        <v>157</v>
      </c>
      <c r="B180" s="109" t="s">
        <v>56</v>
      </c>
      <c r="C180" s="101">
        <f>SUM(C181)</f>
        <v>0</v>
      </c>
      <c r="D180" s="101">
        <f t="shared" si="52"/>
        <v>0</v>
      </c>
      <c r="E180" s="101">
        <f t="shared" si="52"/>
        <v>0</v>
      </c>
      <c r="F180" s="101">
        <f t="shared" si="52"/>
        <v>0</v>
      </c>
      <c r="G180" s="101">
        <f t="shared" si="52"/>
        <v>0</v>
      </c>
    </row>
    <row r="181" spans="1:7" ht="25.5" x14ac:dyDescent="0.25">
      <c r="A181" s="105" t="s">
        <v>206</v>
      </c>
      <c r="B181" s="109" t="s">
        <v>146</v>
      </c>
      <c r="C181" s="101">
        <f>SUM(C182)</f>
        <v>0</v>
      </c>
      <c r="D181" s="101">
        <f t="shared" si="52"/>
        <v>0</v>
      </c>
      <c r="E181" s="101">
        <f t="shared" si="52"/>
        <v>0</v>
      </c>
      <c r="F181" s="101">
        <f t="shared" si="52"/>
        <v>0</v>
      </c>
      <c r="G181" s="101">
        <f t="shared" si="52"/>
        <v>0</v>
      </c>
    </row>
    <row r="182" spans="1:7" x14ac:dyDescent="0.25">
      <c r="A182" s="104">
        <v>3</v>
      </c>
      <c r="B182" s="110" t="s">
        <v>36</v>
      </c>
      <c r="C182" s="101">
        <f>SUM(C183)</f>
        <v>0</v>
      </c>
      <c r="D182" s="101">
        <f>SUM(D183)</f>
        <v>0</v>
      </c>
      <c r="E182" s="101">
        <f>SUM(E183)</f>
        <v>0</v>
      </c>
      <c r="F182" s="101">
        <f t="shared" si="52"/>
        <v>0</v>
      </c>
      <c r="G182" s="101">
        <f t="shared" si="52"/>
        <v>0</v>
      </c>
    </row>
    <row r="183" spans="1:7" x14ac:dyDescent="0.25">
      <c r="A183" s="65">
        <v>32224</v>
      </c>
      <c r="B183" s="110" t="s">
        <v>199</v>
      </c>
      <c r="C183" s="101">
        <v>0</v>
      </c>
      <c r="D183" s="101">
        <v>0</v>
      </c>
      <c r="E183" s="101">
        <v>0</v>
      </c>
      <c r="F183" s="101">
        <v>0</v>
      </c>
      <c r="G183" s="102">
        <v>0</v>
      </c>
    </row>
    <row r="184" spans="1:7" x14ac:dyDescent="0.25">
      <c r="A184" s="106" t="s">
        <v>245</v>
      </c>
      <c r="B184" s="107" t="s">
        <v>246</v>
      </c>
      <c r="C184" s="108">
        <f>SUM(C185)</f>
        <v>11131.16</v>
      </c>
      <c r="D184" s="108">
        <f t="shared" ref="D184:G184" si="53">SUM(D185)</f>
        <v>12504</v>
      </c>
      <c r="E184" s="108">
        <f t="shared" si="53"/>
        <v>8335</v>
      </c>
      <c r="F184" s="108">
        <f t="shared" si="53"/>
        <v>8335</v>
      </c>
      <c r="G184" s="108">
        <f t="shared" si="53"/>
        <v>8335</v>
      </c>
    </row>
    <row r="185" spans="1:7" x14ac:dyDescent="0.25">
      <c r="A185" s="105" t="s">
        <v>157</v>
      </c>
      <c r="B185" s="109" t="s">
        <v>56</v>
      </c>
      <c r="C185" s="101">
        <f>SUM(C186)</f>
        <v>11131.16</v>
      </c>
      <c r="D185" s="101">
        <f t="shared" ref="D185:G187" si="54">SUM(D186)</f>
        <v>12504</v>
      </c>
      <c r="E185" s="101">
        <f t="shared" si="54"/>
        <v>8335</v>
      </c>
      <c r="F185" s="101">
        <f t="shared" si="54"/>
        <v>8335</v>
      </c>
      <c r="G185" s="101">
        <f t="shared" si="54"/>
        <v>8335</v>
      </c>
    </row>
    <row r="186" spans="1:7" ht="25.5" x14ac:dyDescent="0.25">
      <c r="A186" s="105" t="s">
        <v>250</v>
      </c>
      <c r="B186" s="109" t="s">
        <v>146</v>
      </c>
      <c r="C186" s="101">
        <f>SUM(C187)</f>
        <v>11131.16</v>
      </c>
      <c r="D186" s="101">
        <f t="shared" si="54"/>
        <v>12504</v>
      </c>
      <c r="E186" s="101">
        <f>SUM(E187,E196)</f>
        <v>8335</v>
      </c>
      <c r="F186" s="101">
        <f t="shared" ref="F186:G186" si="55">SUM(F187,F196)</f>
        <v>8335</v>
      </c>
      <c r="G186" s="101">
        <f t="shared" si="55"/>
        <v>8335</v>
      </c>
    </row>
    <row r="187" spans="1:7" x14ac:dyDescent="0.25">
      <c r="A187" s="104">
        <v>3</v>
      </c>
      <c r="B187" s="110" t="s">
        <v>36</v>
      </c>
      <c r="C187" s="101">
        <f>SUM(C188,C196,)</f>
        <v>11131.16</v>
      </c>
      <c r="D187" s="101">
        <f t="shared" si="54"/>
        <v>12504</v>
      </c>
      <c r="E187" s="101">
        <f>SUM(E188)</f>
        <v>8335</v>
      </c>
      <c r="F187" s="101">
        <f t="shared" si="54"/>
        <v>8335</v>
      </c>
      <c r="G187" s="101">
        <f t="shared" si="54"/>
        <v>8335</v>
      </c>
    </row>
    <row r="188" spans="1:7" x14ac:dyDescent="0.25">
      <c r="A188" s="103">
        <v>31</v>
      </c>
      <c r="B188" s="110" t="s">
        <v>37</v>
      </c>
      <c r="C188" s="101">
        <f>SUM(C189,C191,C194)</f>
        <v>11131.16</v>
      </c>
      <c r="D188" s="101">
        <f>SUM(D189,D191,D194,D196)</f>
        <v>12504</v>
      </c>
      <c r="E188" s="101">
        <f t="shared" ref="E188:G188" si="56">SUM(E189,E191,E194)</f>
        <v>8335</v>
      </c>
      <c r="F188" s="101">
        <f t="shared" si="56"/>
        <v>8335</v>
      </c>
      <c r="G188" s="101">
        <f t="shared" si="56"/>
        <v>8335</v>
      </c>
    </row>
    <row r="189" spans="1:7" x14ac:dyDescent="0.25">
      <c r="A189" s="64">
        <v>311</v>
      </c>
      <c r="B189" s="110" t="s">
        <v>207</v>
      </c>
      <c r="C189" s="101">
        <f>SUM(C190)</f>
        <v>9710.42</v>
      </c>
      <c r="D189" s="101">
        <f t="shared" ref="D189" si="57">SUM(D190)</f>
        <v>10230</v>
      </c>
      <c r="E189" s="101">
        <f>SUM(E190)</f>
        <v>7255</v>
      </c>
      <c r="F189" s="101">
        <f t="shared" ref="F189:G189" si="58">SUM(F190)</f>
        <v>7255</v>
      </c>
      <c r="G189" s="101">
        <f t="shared" si="58"/>
        <v>7255</v>
      </c>
    </row>
    <row r="190" spans="1:7" x14ac:dyDescent="0.25">
      <c r="A190" s="65">
        <v>31111</v>
      </c>
      <c r="B190" s="110" t="s">
        <v>208</v>
      </c>
      <c r="C190" s="101">
        <v>9710.42</v>
      </c>
      <c r="D190" s="101">
        <v>10230</v>
      </c>
      <c r="E190" s="101">
        <v>7255</v>
      </c>
      <c r="F190" s="101">
        <v>7255</v>
      </c>
      <c r="G190" s="101">
        <v>7255</v>
      </c>
    </row>
    <row r="191" spans="1:7" x14ac:dyDescent="0.25">
      <c r="A191" s="64">
        <v>312</v>
      </c>
      <c r="B191" s="110" t="s">
        <v>95</v>
      </c>
      <c r="C191" s="101">
        <f>SUM(C193,C192)</f>
        <v>0</v>
      </c>
      <c r="D191" s="101">
        <f>SUM(D192:D193)</f>
        <v>600</v>
      </c>
      <c r="E191" s="101">
        <f>SUM(E192:E193)</f>
        <v>0</v>
      </c>
      <c r="F191" s="101">
        <f t="shared" ref="F191" si="59">SUM(F192:F193)</f>
        <v>0</v>
      </c>
      <c r="G191" s="101">
        <v>0</v>
      </c>
    </row>
    <row r="192" spans="1:7" x14ac:dyDescent="0.25">
      <c r="A192" s="65">
        <v>31212</v>
      </c>
      <c r="B192" s="110" t="s">
        <v>198</v>
      </c>
      <c r="C192" s="101">
        <v>0</v>
      </c>
      <c r="D192" s="101">
        <v>300</v>
      </c>
      <c r="E192" s="101">
        <v>0</v>
      </c>
      <c r="F192" s="101">
        <v>0</v>
      </c>
      <c r="G192" s="101">
        <v>0</v>
      </c>
    </row>
    <row r="193" spans="1:7" x14ac:dyDescent="0.25">
      <c r="A193" s="65">
        <v>31216</v>
      </c>
      <c r="B193" s="110" t="s">
        <v>212</v>
      </c>
      <c r="C193" s="101">
        <v>0</v>
      </c>
      <c r="D193" s="101">
        <v>300</v>
      </c>
      <c r="E193" s="101">
        <v>0</v>
      </c>
      <c r="F193" s="101">
        <v>0</v>
      </c>
      <c r="G193" s="101">
        <v>0</v>
      </c>
    </row>
    <row r="194" spans="1:7" x14ac:dyDescent="0.25">
      <c r="A194" s="64">
        <v>313</v>
      </c>
      <c r="B194" s="110" t="s">
        <v>96</v>
      </c>
      <c r="C194" s="101">
        <f>SUM(C195)</f>
        <v>1420.74</v>
      </c>
      <c r="D194" s="101">
        <f t="shared" ref="D194:G194" si="60">SUM(D195)</f>
        <v>1674</v>
      </c>
      <c r="E194" s="101">
        <f t="shared" si="60"/>
        <v>1080</v>
      </c>
      <c r="F194" s="101">
        <f t="shared" si="60"/>
        <v>1080</v>
      </c>
      <c r="G194" s="101">
        <f t="shared" si="60"/>
        <v>1080</v>
      </c>
    </row>
    <row r="195" spans="1:7" ht="25.5" x14ac:dyDescent="0.25">
      <c r="A195" s="65">
        <v>31321</v>
      </c>
      <c r="B195" s="110" t="s">
        <v>97</v>
      </c>
      <c r="C195" s="101">
        <v>1420.74</v>
      </c>
      <c r="D195" s="101">
        <v>1674</v>
      </c>
      <c r="E195" s="101">
        <v>1080</v>
      </c>
      <c r="F195" s="101">
        <v>1080</v>
      </c>
      <c r="G195" s="101">
        <v>1080</v>
      </c>
    </row>
    <row r="196" spans="1:7" x14ac:dyDescent="0.25">
      <c r="A196" s="103">
        <v>32</v>
      </c>
      <c r="B196" s="110" t="s">
        <v>38</v>
      </c>
      <c r="C196" s="101">
        <f>SUM(C197,)</f>
        <v>0</v>
      </c>
      <c r="D196" s="101">
        <f t="shared" ref="D196:G196" si="61">SUM(D197,)</f>
        <v>0</v>
      </c>
      <c r="E196" s="101">
        <f t="shared" si="61"/>
        <v>0</v>
      </c>
      <c r="F196" s="101">
        <f t="shared" si="61"/>
        <v>0</v>
      </c>
      <c r="G196" s="101">
        <f t="shared" si="61"/>
        <v>0</v>
      </c>
    </row>
    <row r="197" spans="1:7" x14ac:dyDescent="0.25">
      <c r="A197" s="64">
        <v>321</v>
      </c>
      <c r="B197" s="110" t="s">
        <v>98</v>
      </c>
      <c r="C197" s="101">
        <f>SUM(C199)</f>
        <v>0</v>
      </c>
      <c r="D197" s="101">
        <f>SUM(D198:D199)</f>
        <v>0</v>
      </c>
      <c r="E197" s="101">
        <f t="shared" ref="E197:G197" si="62">SUM(E198:E199)</f>
        <v>0</v>
      </c>
      <c r="F197" s="101">
        <f t="shared" si="62"/>
        <v>0</v>
      </c>
      <c r="G197" s="101">
        <f t="shared" si="62"/>
        <v>0</v>
      </c>
    </row>
    <row r="198" spans="1:7" x14ac:dyDescent="0.25">
      <c r="A198" s="65">
        <v>32111</v>
      </c>
      <c r="B198" s="110" t="s">
        <v>159</v>
      </c>
      <c r="C198" s="101">
        <v>0</v>
      </c>
      <c r="D198" s="101">
        <v>0</v>
      </c>
      <c r="E198" s="101">
        <v>0</v>
      </c>
      <c r="F198" s="101">
        <v>0</v>
      </c>
      <c r="G198" s="101">
        <v>0</v>
      </c>
    </row>
    <row r="199" spans="1:7" x14ac:dyDescent="0.25">
      <c r="A199" s="65">
        <v>32121</v>
      </c>
      <c r="B199" s="110" t="s">
        <v>218</v>
      </c>
      <c r="C199" s="101">
        <v>0</v>
      </c>
      <c r="D199" s="101">
        <v>0</v>
      </c>
      <c r="E199" s="101">
        <v>0</v>
      </c>
      <c r="F199" s="101">
        <v>0</v>
      </c>
      <c r="G199" s="101">
        <v>0</v>
      </c>
    </row>
    <row r="200" spans="1:7" x14ac:dyDescent="0.25">
      <c r="A200" s="106" t="s">
        <v>247</v>
      </c>
      <c r="B200" s="107" t="s">
        <v>248</v>
      </c>
      <c r="C200" s="108">
        <f>SUM(C201)</f>
        <v>1465.74</v>
      </c>
      <c r="D200" s="108">
        <f t="shared" ref="D200:G203" si="63">SUM(D201)</f>
        <v>1627</v>
      </c>
      <c r="E200" s="108">
        <f t="shared" si="63"/>
        <v>0</v>
      </c>
      <c r="F200" s="108">
        <f t="shared" si="63"/>
        <v>0</v>
      </c>
      <c r="G200" s="108">
        <f t="shared" si="63"/>
        <v>0</v>
      </c>
    </row>
    <row r="201" spans="1:7" x14ac:dyDescent="0.25">
      <c r="A201" s="105" t="s">
        <v>157</v>
      </c>
      <c r="B201" s="109" t="s">
        <v>56</v>
      </c>
      <c r="C201" s="101">
        <f>SUM(C202)</f>
        <v>1465.74</v>
      </c>
      <c r="D201" s="101">
        <f t="shared" si="63"/>
        <v>1627</v>
      </c>
      <c r="E201" s="101">
        <f t="shared" si="63"/>
        <v>0</v>
      </c>
      <c r="F201" s="101">
        <f t="shared" si="63"/>
        <v>0</v>
      </c>
      <c r="G201" s="101">
        <f t="shared" si="63"/>
        <v>0</v>
      </c>
    </row>
    <row r="202" spans="1:7" ht="25.5" x14ac:dyDescent="0.25">
      <c r="A202" s="105" t="s">
        <v>206</v>
      </c>
      <c r="B202" s="109" t="s">
        <v>146</v>
      </c>
      <c r="C202" s="101">
        <f>SUM(C203)</f>
        <v>1465.74</v>
      </c>
      <c r="D202" s="101">
        <f t="shared" si="63"/>
        <v>1627</v>
      </c>
      <c r="E202" s="101">
        <f t="shared" si="63"/>
        <v>0</v>
      </c>
      <c r="F202" s="101">
        <f t="shared" si="63"/>
        <v>0</v>
      </c>
      <c r="G202" s="101">
        <f t="shared" si="63"/>
        <v>0</v>
      </c>
    </row>
    <row r="203" spans="1:7" x14ac:dyDescent="0.25">
      <c r="A203" s="104">
        <v>3</v>
      </c>
      <c r="B203" s="110" t="s">
        <v>36</v>
      </c>
      <c r="C203" s="101">
        <f>SUM(C204)</f>
        <v>1465.74</v>
      </c>
      <c r="D203" s="101">
        <f>SUM(D204)</f>
        <v>1627</v>
      </c>
      <c r="E203" s="101">
        <f>SUM(E204)</f>
        <v>0</v>
      </c>
      <c r="F203" s="101">
        <f t="shared" si="63"/>
        <v>0</v>
      </c>
      <c r="G203" s="101">
        <f t="shared" si="63"/>
        <v>0</v>
      </c>
    </row>
    <row r="204" spans="1:7" x14ac:dyDescent="0.25">
      <c r="A204" s="65">
        <v>32224</v>
      </c>
      <c r="B204" s="110" t="s">
        <v>199</v>
      </c>
      <c r="C204" s="101">
        <v>1465.74</v>
      </c>
      <c r="D204" s="101">
        <v>1627</v>
      </c>
      <c r="E204" s="101">
        <v>0</v>
      </c>
      <c r="F204" s="101">
        <v>0</v>
      </c>
      <c r="G204" s="101">
        <v>0</v>
      </c>
    </row>
  </sheetData>
  <mergeCells count="1">
    <mergeCell ref="A2:G2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