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ša\REBALANS, PLANOVI\2025\plan 2025, projekcije 2026-2027\Planovi - usvojeno od VPŽ\"/>
    </mc:Choice>
  </mc:AlternateContent>
  <bookViews>
    <workbookView xWindow="0" yWindow="0" windowWidth="28800" windowHeight="1233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G58" i="3" l="1"/>
  <c r="H58" i="3"/>
  <c r="F52" i="3"/>
  <c r="G54" i="3"/>
  <c r="H54" i="3"/>
  <c r="G74" i="3"/>
  <c r="H74" i="3"/>
  <c r="G68" i="3"/>
  <c r="H68" i="3"/>
  <c r="G60" i="3"/>
  <c r="H60" i="3"/>
  <c r="F63" i="3"/>
  <c r="G99" i="3"/>
  <c r="H99" i="3"/>
  <c r="F99" i="3"/>
  <c r="F97" i="3" s="1"/>
  <c r="E97" i="3"/>
  <c r="G97" i="3"/>
  <c r="H97" i="3"/>
  <c r="D97" i="3"/>
  <c r="F74" i="3"/>
  <c r="F68" i="3"/>
  <c r="F58" i="3"/>
  <c r="F106" i="3"/>
  <c r="F60" i="3" l="1"/>
  <c r="F54" i="3"/>
  <c r="F18" i="3"/>
  <c r="G18" i="3"/>
  <c r="H18" i="3"/>
  <c r="E23" i="8"/>
  <c r="F23" i="8"/>
  <c r="D23" i="8"/>
  <c r="D13" i="8"/>
  <c r="H55" i="7"/>
  <c r="I55" i="7"/>
  <c r="G55" i="7"/>
  <c r="F72" i="7"/>
  <c r="G72" i="7"/>
  <c r="G71" i="7" s="1"/>
  <c r="H72" i="7"/>
  <c r="I72" i="7"/>
  <c r="E72" i="7"/>
  <c r="E71" i="7" s="1"/>
  <c r="H71" i="7"/>
  <c r="I71" i="7"/>
  <c r="F71" i="7"/>
  <c r="G86" i="3" l="1"/>
  <c r="H86" i="3"/>
  <c r="G77" i="3"/>
  <c r="H77" i="3"/>
  <c r="G78" i="3"/>
  <c r="H78" i="3"/>
  <c r="G67" i="3"/>
  <c r="H67" i="3"/>
  <c r="G69" i="3"/>
  <c r="H69" i="3"/>
  <c r="G63" i="3"/>
  <c r="H63" i="3"/>
  <c r="F86" i="3"/>
  <c r="F78" i="3"/>
  <c r="F77" i="3"/>
  <c r="F67" i="3"/>
  <c r="F69" i="3"/>
  <c r="F111" i="3"/>
  <c r="F179" i="7" l="1"/>
  <c r="F163" i="7"/>
  <c r="F158" i="7"/>
  <c r="G158" i="7"/>
  <c r="H158" i="7"/>
  <c r="I158" i="7"/>
  <c r="F156" i="7"/>
  <c r="G156" i="7"/>
  <c r="H156" i="7"/>
  <c r="I156" i="7"/>
  <c r="F144" i="7"/>
  <c r="G144" i="7"/>
  <c r="H144" i="7"/>
  <c r="I144" i="7"/>
  <c r="F143" i="7"/>
  <c r="G143" i="7"/>
  <c r="H143" i="7"/>
  <c r="I143" i="7"/>
  <c r="F141" i="7"/>
  <c r="G141" i="7"/>
  <c r="H141" i="7"/>
  <c r="I141" i="7"/>
  <c r="I140" i="7" s="1"/>
  <c r="F140" i="7"/>
  <c r="G140" i="7"/>
  <c r="H140" i="7"/>
  <c r="F138" i="7"/>
  <c r="G138" i="7"/>
  <c r="H138" i="7"/>
  <c r="I138" i="7"/>
  <c r="F137" i="7"/>
  <c r="G137" i="7"/>
  <c r="H137" i="7"/>
  <c r="I137" i="7"/>
  <c r="F133" i="7"/>
  <c r="G133" i="7"/>
  <c r="H133" i="7"/>
  <c r="I133" i="7"/>
  <c r="F132" i="7"/>
  <c r="G132" i="7"/>
  <c r="G123" i="7"/>
  <c r="H123" i="7"/>
  <c r="I123" i="7"/>
  <c r="G113" i="7"/>
  <c r="H113" i="7"/>
  <c r="I113" i="7"/>
  <c r="G106" i="7"/>
  <c r="H106" i="7"/>
  <c r="I106" i="7"/>
  <c r="G87" i="7"/>
  <c r="H87" i="7"/>
  <c r="I87" i="7"/>
  <c r="G83" i="7"/>
  <c r="H83" i="7"/>
  <c r="I83" i="7"/>
  <c r="G41" i="7"/>
  <c r="G82" i="7" l="1"/>
  <c r="E106" i="7"/>
  <c r="E7" i="7"/>
  <c r="E141" i="7"/>
  <c r="E140" i="7"/>
  <c r="E36" i="7"/>
  <c r="E31" i="7"/>
  <c r="E19" i="7"/>
  <c r="H15" i="3"/>
  <c r="G15" i="3"/>
  <c r="F15" i="3"/>
  <c r="E15" i="3"/>
  <c r="D15" i="3"/>
  <c r="I66" i="7"/>
  <c r="I65" i="7" s="1"/>
  <c r="I64" i="7" s="1"/>
  <c r="I63" i="7" s="1"/>
  <c r="I62" i="7" s="1"/>
  <c r="H66" i="7"/>
  <c r="H65" i="7" s="1"/>
  <c r="H64" i="7" s="1"/>
  <c r="H63" i="7" s="1"/>
  <c r="H62" i="7" s="1"/>
  <c r="G66" i="7"/>
  <c r="G65" i="7" s="1"/>
  <c r="G64" i="7" s="1"/>
  <c r="G63" i="7" s="1"/>
  <c r="G62" i="7" s="1"/>
  <c r="F66" i="7"/>
  <c r="F65" i="7" s="1"/>
  <c r="F64" i="7" s="1"/>
  <c r="F63" i="7" s="1"/>
  <c r="F62" i="7" s="1"/>
  <c r="E66" i="7"/>
  <c r="E65" i="7"/>
  <c r="E64" i="7"/>
  <c r="E63" i="7"/>
  <c r="E62" i="7" s="1"/>
  <c r="F36" i="7"/>
  <c r="F31" i="7"/>
  <c r="F19" i="7"/>
  <c r="C29" i="8"/>
  <c r="C10" i="8"/>
  <c r="E42" i="3"/>
  <c r="E41" i="3" s="1"/>
  <c r="E40" i="3" s="1"/>
  <c r="F42" i="3"/>
  <c r="F41" i="3" s="1"/>
  <c r="F40" i="3" s="1"/>
  <c r="G42" i="3"/>
  <c r="G41" i="3" s="1"/>
  <c r="G40" i="3" s="1"/>
  <c r="H42" i="3"/>
  <c r="H41" i="3" s="1"/>
  <c r="H40" i="3" s="1"/>
  <c r="D42" i="3"/>
  <c r="D41" i="3" s="1"/>
  <c r="D40" i="3" s="1"/>
  <c r="E68" i="3"/>
  <c r="E58" i="3"/>
  <c r="E99" i="3"/>
  <c r="E86" i="3"/>
  <c r="E78" i="3"/>
  <c r="E77" i="3"/>
  <c r="E75" i="3"/>
  <c r="E74" i="3"/>
  <c r="E67" i="3"/>
  <c r="E63" i="3"/>
  <c r="E69" i="3"/>
  <c r="E60" i="3"/>
  <c r="E54" i="3"/>
  <c r="E21" i="3"/>
  <c r="E18" i="3"/>
  <c r="F29" i="8" l="1"/>
  <c r="E29" i="8"/>
  <c r="D29" i="8"/>
  <c r="B29" i="8"/>
  <c r="F16" i="8"/>
  <c r="E16" i="8"/>
  <c r="D16" i="8"/>
  <c r="C16" i="8"/>
  <c r="B16" i="8"/>
  <c r="G96" i="3"/>
  <c r="F96" i="3"/>
  <c r="H96" i="3"/>
  <c r="E96" i="3"/>
  <c r="D96" i="3"/>
  <c r="F17" i="9" l="1"/>
  <c r="E17" i="9"/>
  <c r="D17" i="9"/>
  <c r="C17" i="9"/>
  <c r="C16" i="9" s="1"/>
  <c r="B17" i="9"/>
  <c r="F16" i="9"/>
  <c r="E16" i="9"/>
  <c r="D16" i="9"/>
  <c r="B16" i="9"/>
  <c r="G17" i="3"/>
  <c r="H17" i="3"/>
  <c r="F66" i="3" l="1"/>
  <c r="F73" i="3"/>
  <c r="F82" i="3"/>
  <c r="G82" i="3"/>
  <c r="H82" i="3"/>
  <c r="G73" i="3"/>
  <c r="H73" i="3"/>
  <c r="G66" i="3"/>
  <c r="H66" i="3"/>
  <c r="F62" i="3"/>
  <c r="G62" i="3"/>
  <c r="H62" i="3"/>
  <c r="E62" i="3"/>
  <c r="F53" i="3"/>
  <c r="F17" i="3"/>
  <c r="F61" i="3" l="1"/>
  <c r="F106" i="7" l="1"/>
  <c r="F97" i="7"/>
  <c r="F94" i="7"/>
  <c r="F87" i="7"/>
  <c r="F83" i="7"/>
  <c r="F161" i="7"/>
  <c r="F182" i="7"/>
  <c r="G176" i="7"/>
  <c r="G175" i="7" s="1"/>
  <c r="H176" i="7"/>
  <c r="H175" i="7" s="1"/>
  <c r="I176" i="7"/>
  <c r="F176" i="7"/>
  <c r="F175" i="7"/>
  <c r="I175" i="7"/>
  <c r="E73" i="3"/>
  <c r="E82" i="3"/>
  <c r="E66" i="3"/>
  <c r="E53" i="3"/>
  <c r="E17" i="3"/>
  <c r="E20" i="3"/>
  <c r="E32" i="3"/>
  <c r="E28" i="3" s="1"/>
  <c r="E29" i="3"/>
  <c r="C9" i="9"/>
  <c r="C8" i="9" s="1"/>
  <c r="D9" i="9"/>
  <c r="D8" i="9" s="1"/>
  <c r="E9" i="9"/>
  <c r="E8" i="9" s="1"/>
  <c r="F9" i="9"/>
  <c r="F8" i="9" s="1"/>
  <c r="C12" i="9"/>
  <c r="D12" i="9"/>
  <c r="E12" i="9"/>
  <c r="F12" i="9"/>
  <c r="C14" i="9"/>
  <c r="D14" i="9"/>
  <c r="E14" i="9"/>
  <c r="F14" i="9"/>
  <c r="B8" i="9"/>
  <c r="B9" i="9"/>
  <c r="B12" i="9"/>
  <c r="B11" i="9" s="1"/>
  <c r="B14" i="9"/>
  <c r="E173" i="7"/>
  <c r="E170" i="7"/>
  <c r="E168" i="7"/>
  <c r="E161" i="7"/>
  <c r="F11" i="9" l="1"/>
  <c r="E11" i="9"/>
  <c r="C11" i="9"/>
  <c r="D11" i="9"/>
  <c r="E167" i="7"/>
  <c r="E12" i="6"/>
  <c r="E13" i="6"/>
  <c r="F13" i="6"/>
  <c r="F12" i="6" s="1"/>
  <c r="G13" i="6"/>
  <c r="G12" i="6" s="1"/>
  <c r="H13" i="6"/>
  <c r="H12" i="6" s="1"/>
  <c r="F8" i="6"/>
  <c r="G8" i="6"/>
  <c r="E9" i="6"/>
  <c r="E8" i="6" s="1"/>
  <c r="F9" i="6"/>
  <c r="G9" i="6"/>
  <c r="H9" i="6"/>
  <c r="H8" i="6" s="1"/>
  <c r="D8" i="6"/>
  <c r="D9" i="6"/>
  <c r="D12" i="6"/>
  <c r="D13" i="6"/>
  <c r="D105" i="3" l="1"/>
  <c r="D82" i="3"/>
  <c r="D73" i="3"/>
  <c r="D62" i="3"/>
  <c r="D17" i="3" l="1"/>
  <c r="D36" i="3"/>
  <c r="D35" i="3" s="1"/>
  <c r="C24" i="8"/>
  <c r="D24" i="8"/>
  <c r="E24" i="8"/>
  <c r="F24" i="8"/>
  <c r="C26" i="8"/>
  <c r="D26" i="8"/>
  <c r="E26" i="8"/>
  <c r="F26" i="8"/>
  <c r="B24" i="8"/>
  <c r="B26" i="8"/>
  <c r="B23" i="8" s="1"/>
  <c r="C11" i="8"/>
  <c r="D11" i="8"/>
  <c r="E11" i="8"/>
  <c r="F11" i="8"/>
  <c r="C13" i="8"/>
  <c r="E13" i="8"/>
  <c r="F13" i="8"/>
  <c r="B13" i="8"/>
  <c r="B10" i="8" s="1"/>
  <c r="B11" i="8"/>
  <c r="E13" i="3"/>
  <c r="E12" i="3" s="1"/>
  <c r="F13" i="3"/>
  <c r="G13" i="3"/>
  <c r="H13" i="3"/>
  <c r="F20" i="3"/>
  <c r="G20" i="3"/>
  <c r="H20" i="3"/>
  <c r="H12" i="3" s="1"/>
  <c r="E23" i="3"/>
  <c r="E22" i="3" s="1"/>
  <c r="F23" i="3"/>
  <c r="F22" i="3" s="1"/>
  <c r="G23" i="3"/>
  <c r="G22" i="3" s="1"/>
  <c r="H23" i="3"/>
  <c r="H22" i="3" s="1"/>
  <c r="E26" i="3"/>
  <c r="E25" i="3" s="1"/>
  <c r="F26" i="3"/>
  <c r="F25" i="3" s="1"/>
  <c r="G26" i="3"/>
  <c r="G25" i="3" s="1"/>
  <c r="H26" i="3"/>
  <c r="H25" i="3" s="1"/>
  <c r="F29" i="3"/>
  <c r="G29" i="3"/>
  <c r="H29" i="3"/>
  <c r="F32" i="3"/>
  <c r="G32" i="3"/>
  <c r="H32" i="3"/>
  <c r="E36" i="3"/>
  <c r="E35" i="3" s="1"/>
  <c r="F36" i="3"/>
  <c r="F35" i="3" s="1"/>
  <c r="G36" i="3"/>
  <c r="G35" i="3" s="1"/>
  <c r="H36" i="3"/>
  <c r="H35" i="3" s="1"/>
  <c r="E38" i="3"/>
  <c r="F38" i="3"/>
  <c r="G38" i="3"/>
  <c r="H38" i="3"/>
  <c r="D13" i="3"/>
  <c r="D20" i="3"/>
  <c r="D23" i="3"/>
  <c r="D22" i="3" s="1"/>
  <c r="D26" i="3"/>
  <c r="D25" i="3" s="1"/>
  <c r="D29" i="3"/>
  <c r="D32" i="3"/>
  <c r="D38" i="3"/>
  <c r="H53" i="3"/>
  <c r="H57" i="3"/>
  <c r="H59" i="3"/>
  <c r="H88" i="3"/>
  <c r="H87" i="3" s="1"/>
  <c r="H92" i="3"/>
  <c r="H94" i="3"/>
  <c r="G53" i="3"/>
  <c r="E57" i="3"/>
  <c r="E52" i="3" s="1"/>
  <c r="F57" i="3"/>
  <c r="G57" i="3"/>
  <c r="E59" i="3"/>
  <c r="F59" i="3"/>
  <c r="G59" i="3"/>
  <c r="E88" i="3"/>
  <c r="E87" i="3" s="1"/>
  <c r="F88" i="3"/>
  <c r="F87" i="3" s="1"/>
  <c r="G88" i="3"/>
  <c r="G87" i="3" s="1"/>
  <c r="E92" i="3"/>
  <c r="F92" i="3"/>
  <c r="G92" i="3"/>
  <c r="E94" i="3"/>
  <c r="F94" i="3"/>
  <c r="G94" i="3"/>
  <c r="G91" i="3" s="1"/>
  <c r="D53" i="3"/>
  <c r="D57" i="3"/>
  <c r="D59" i="3"/>
  <c r="D66" i="3"/>
  <c r="D61" i="3" s="1"/>
  <c r="D88" i="3"/>
  <c r="D87" i="3" s="1"/>
  <c r="D92" i="3"/>
  <c r="D94" i="3"/>
  <c r="E101" i="3"/>
  <c r="E100" i="3" s="1"/>
  <c r="F101" i="3"/>
  <c r="F100" i="3" s="1"/>
  <c r="G101" i="3"/>
  <c r="G100" i="3" s="1"/>
  <c r="H101" i="3"/>
  <c r="H100" i="3" s="1"/>
  <c r="D101" i="3"/>
  <c r="D100" i="3" s="1"/>
  <c r="E105" i="3"/>
  <c r="F105" i="3"/>
  <c r="G105" i="3"/>
  <c r="H105" i="3"/>
  <c r="E111" i="3"/>
  <c r="G111" i="3"/>
  <c r="H111" i="3"/>
  <c r="D111" i="3"/>
  <c r="D104" i="3" s="1"/>
  <c r="F12" i="5"/>
  <c r="F11" i="5" s="1"/>
  <c r="F10" i="5" s="1"/>
  <c r="E12" i="5"/>
  <c r="E11" i="5" s="1"/>
  <c r="E10" i="5" s="1"/>
  <c r="D12" i="5"/>
  <c r="D11" i="5" s="1"/>
  <c r="D10" i="5" s="1"/>
  <c r="C12" i="5"/>
  <c r="C11" i="5" s="1"/>
  <c r="C10" i="5" s="1"/>
  <c r="B12" i="5"/>
  <c r="B11" i="5" s="1"/>
  <c r="B10" i="5" s="1"/>
  <c r="G173" i="7"/>
  <c r="E44" i="7"/>
  <c r="E43" i="7" s="1"/>
  <c r="I182" i="7"/>
  <c r="I181" i="7" s="1"/>
  <c r="I180" i="7" s="1"/>
  <c r="I179" i="7" s="1"/>
  <c r="H182" i="7"/>
  <c r="G182" i="7"/>
  <c r="G181" i="7" s="1"/>
  <c r="G180" i="7" s="1"/>
  <c r="G179" i="7" s="1"/>
  <c r="F181" i="7"/>
  <c r="F180" i="7" s="1"/>
  <c r="E182" i="7"/>
  <c r="E181" i="7" s="1"/>
  <c r="E180" i="7" s="1"/>
  <c r="E179" i="7" s="1"/>
  <c r="H181" i="7"/>
  <c r="H180" i="7" s="1"/>
  <c r="H179" i="7" s="1"/>
  <c r="E176" i="7"/>
  <c r="E175" i="7" s="1"/>
  <c r="E166" i="7" s="1"/>
  <c r="I173" i="7"/>
  <c r="H173" i="7"/>
  <c r="F173" i="7"/>
  <c r="H170" i="7"/>
  <c r="G170" i="7"/>
  <c r="F170" i="7"/>
  <c r="I168" i="7"/>
  <c r="H168" i="7"/>
  <c r="G168" i="7"/>
  <c r="F168" i="7"/>
  <c r="I161" i="7"/>
  <c r="I160" i="7" s="1"/>
  <c r="I159" i="7" s="1"/>
  <c r="H161" i="7"/>
  <c r="H160" i="7" s="1"/>
  <c r="H159" i="7" s="1"/>
  <c r="G161" i="7"/>
  <c r="G160" i="7" s="1"/>
  <c r="G159" i="7" s="1"/>
  <c r="E156" i="7"/>
  <c r="E144" i="7"/>
  <c r="E138" i="7"/>
  <c r="E137" i="7" s="1"/>
  <c r="I135" i="7"/>
  <c r="I132" i="7" s="1"/>
  <c r="H135" i="7"/>
  <c r="H132" i="7" s="1"/>
  <c r="G135" i="7"/>
  <c r="F135" i="7"/>
  <c r="E135" i="7"/>
  <c r="E133" i="7"/>
  <c r="I129" i="7"/>
  <c r="I128" i="7" s="1"/>
  <c r="H129" i="7"/>
  <c r="H128" i="7" s="1"/>
  <c r="G129" i="7"/>
  <c r="G128" i="7" s="1"/>
  <c r="F129" i="7"/>
  <c r="F128" i="7" s="1"/>
  <c r="E129" i="7"/>
  <c r="E128" i="7" s="1"/>
  <c r="F123" i="7"/>
  <c r="E123" i="7"/>
  <c r="F113" i="7"/>
  <c r="E113" i="7"/>
  <c r="I97" i="7"/>
  <c r="H97" i="7"/>
  <c r="G97" i="7"/>
  <c r="E97" i="7"/>
  <c r="I94" i="7"/>
  <c r="I82" i="7" s="1"/>
  <c r="H94" i="7"/>
  <c r="H82" i="7" s="1"/>
  <c r="G94" i="7"/>
  <c r="E94" i="7"/>
  <c r="E87" i="7"/>
  <c r="E83" i="7"/>
  <c r="I70" i="7"/>
  <c r="I69" i="7" s="1"/>
  <c r="I68" i="7" s="1"/>
  <c r="G70" i="7"/>
  <c r="G69" i="7" s="1"/>
  <c r="G68" i="7" s="1"/>
  <c r="F70" i="7"/>
  <c r="F69" i="7" s="1"/>
  <c r="F68" i="7" s="1"/>
  <c r="E70" i="7"/>
  <c r="E69" i="7" s="1"/>
  <c r="E68" i="7" s="1"/>
  <c r="H70" i="7"/>
  <c r="H69" i="7" s="1"/>
  <c r="H68" i="7" s="1"/>
  <c r="I60" i="7"/>
  <c r="I59" i="7" s="1"/>
  <c r="I58" i="7" s="1"/>
  <c r="I57" i="7" s="1"/>
  <c r="I56" i="7" s="1"/>
  <c r="H60" i="7"/>
  <c r="H59" i="7" s="1"/>
  <c r="H58" i="7" s="1"/>
  <c r="H57" i="7" s="1"/>
  <c r="H56" i="7" s="1"/>
  <c r="G60" i="7"/>
  <c r="G59" i="7" s="1"/>
  <c r="G58" i="7" s="1"/>
  <c r="G57" i="7" s="1"/>
  <c r="G56" i="7" s="1"/>
  <c r="F60" i="7"/>
  <c r="F59" i="7" s="1"/>
  <c r="F58" i="7" s="1"/>
  <c r="F57" i="7" s="1"/>
  <c r="F56" i="7" s="1"/>
  <c r="E60" i="7"/>
  <c r="E59" i="7" s="1"/>
  <c r="E58" i="7" s="1"/>
  <c r="E57" i="7" s="1"/>
  <c r="E56" i="7" s="1"/>
  <c r="I53" i="7"/>
  <c r="H53" i="7"/>
  <c r="H52" i="7" s="1"/>
  <c r="H51" i="7" s="1"/>
  <c r="H50" i="7" s="1"/>
  <c r="H49" i="7" s="1"/>
  <c r="G53" i="7"/>
  <c r="G52" i="7" s="1"/>
  <c r="G51" i="7" s="1"/>
  <c r="G50" i="7" s="1"/>
  <c r="G49" i="7" s="1"/>
  <c r="F53" i="7"/>
  <c r="F52" i="7" s="1"/>
  <c r="F51" i="7" s="1"/>
  <c r="F50" i="7" s="1"/>
  <c r="F49" i="7" s="1"/>
  <c r="E53" i="7"/>
  <c r="E52" i="7" s="1"/>
  <c r="E51" i="7" s="1"/>
  <c r="E50" i="7" s="1"/>
  <c r="E49" i="7" s="1"/>
  <c r="I52" i="7"/>
  <c r="I51" i="7" s="1"/>
  <c r="I50" i="7" s="1"/>
  <c r="I49" i="7" s="1"/>
  <c r="I47" i="7"/>
  <c r="I46" i="7" s="1"/>
  <c r="H47" i="7"/>
  <c r="G47" i="7"/>
  <c r="F47" i="7"/>
  <c r="E47" i="7"/>
  <c r="E46" i="7" s="1"/>
  <c r="H46" i="7"/>
  <c r="G46" i="7"/>
  <c r="F46" i="7"/>
  <c r="I44" i="7"/>
  <c r="H44" i="7"/>
  <c r="H43" i="7" s="1"/>
  <c r="G44" i="7"/>
  <c r="G43" i="7" s="1"/>
  <c r="F44" i="7"/>
  <c r="F43" i="7" s="1"/>
  <c r="I43" i="7"/>
  <c r="I41" i="7"/>
  <c r="H41" i="7"/>
  <c r="F41" i="7"/>
  <c r="E41" i="7"/>
  <c r="I28" i="7"/>
  <c r="H28" i="7"/>
  <c r="G28" i="7"/>
  <c r="F28" i="7"/>
  <c r="E28" i="7"/>
  <c r="G18" i="7"/>
  <c r="I18" i="7"/>
  <c r="H18" i="7"/>
  <c r="F18" i="7"/>
  <c r="E18" i="7"/>
  <c r="I12" i="7"/>
  <c r="H12" i="7"/>
  <c r="G12" i="7"/>
  <c r="F12" i="7"/>
  <c r="E12" i="7"/>
  <c r="F11" i="3" l="1"/>
  <c r="F10" i="3" s="1"/>
  <c r="G12" i="3"/>
  <c r="F10" i="8"/>
  <c r="E10" i="8"/>
  <c r="F28" i="3"/>
  <c r="D10" i="8"/>
  <c r="F55" i="7"/>
  <c r="D12" i="3"/>
  <c r="C23" i="8"/>
  <c r="F167" i="7"/>
  <c r="F166" i="7" s="1"/>
  <c r="F165" i="7" s="1"/>
  <c r="F164" i="7" s="1"/>
  <c r="F160" i="7" s="1"/>
  <c r="F159" i="7" s="1"/>
  <c r="F51" i="3"/>
  <c r="E11" i="3"/>
  <c r="E10" i="3" s="1"/>
  <c r="F104" i="3"/>
  <c r="F103" i="3" s="1"/>
  <c r="H167" i="7"/>
  <c r="H166" i="7" s="1"/>
  <c r="H165" i="7" s="1"/>
  <c r="H164" i="7" s="1"/>
  <c r="H163" i="7" s="1"/>
  <c r="I167" i="7"/>
  <c r="I166" i="7" s="1"/>
  <c r="I165" i="7" s="1"/>
  <c r="I164" i="7" s="1"/>
  <c r="I163" i="7" s="1"/>
  <c r="G167" i="7"/>
  <c r="G166" i="7" s="1"/>
  <c r="G165" i="7" s="1"/>
  <c r="G164" i="7" s="1"/>
  <c r="G163" i="7" s="1"/>
  <c r="E165" i="7"/>
  <c r="E164" i="7" s="1"/>
  <c r="E132" i="7"/>
  <c r="G11" i="7"/>
  <c r="G10" i="7" s="1"/>
  <c r="G9" i="7" s="1"/>
  <c r="G8" i="7" s="1"/>
  <c r="G7" i="7" s="1"/>
  <c r="G6" i="7" s="1"/>
  <c r="E143" i="7"/>
  <c r="E82" i="7"/>
  <c r="F91" i="3"/>
  <c r="E104" i="3"/>
  <c r="E103" i="3" s="1"/>
  <c r="G52" i="3"/>
  <c r="H61" i="3"/>
  <c r="H104" i="3"/>
  <c r="H103" i="3" s="1"/>
  <c r="G104" i="3"/>
  <c r="G103" i="3" s="1"/>
  <c r="H28" i="3"/>
  <c r="H11" i="3" s="1"/>
  <c r="H10" i="3" s="1"/>
  <c r="E91" i="3"/>
  <c r="G28" i="3"/>
  <c r="G11" i="3" s="1"/>
  <c r="G10" i="3" s="1"/>
  <c r="H91" i="3"/>
  <c r="G61" i="3"/>
  <c r="E61" i="3"/>
  <c r="H52" i="3"/>
  <c r="H51" i="3" s="1"/>
  <c r="D103" i="3"/>
  <c r="D91" i="3"/>
  <c r="D52" i="3"/>
  <c r="D28" i="3"/>
  <c r="F96" i="7"/>
  <c r="I96" i="7"/>
  <c r="I81" i="7" s="1"/>
  <c r="I80" i="7" s="1"/>
  <c r="I79" i="7" s="1"/>
  <c r="G96" i="7"/>
  <c r="H96" i="7"/>
  <c r="H81" i="7" s="1"/>
  <c r="H80" i="7" s="1"/>
  <c r="H79" i="7" s="1"/>
  <c r="F82" i="7"/>
  <c r="I11" i="7"/>
  <c r="I10" i="7" s="1"/>
  <c r="I9" i="7" s="1"/>
  <c r="I8" i="7" s="1"/>
  <c r="I7" i="7" s="1"/>
  <c r="I6" i="7" s="1"/>
  <c r="H11" i="7"/>
  <c r="H10" i="7" s="1"/>
  <c r="H9" i="7" s="1"/>
  <c r="H8" i="7" s="1"/>
  <c r="H7" i="7" s="1"/>
  <c r="H6" i="7" s="1"/>
  <c r="F11" i="7"/>
  <c r="F10" i="7" s="1"/>
  <c r="F9" i="7" s="1"/>
  <c r="F8" i="7" s="1"/>
  <c r="F7" i="7" s="1"/>
  <c r="F6" i="7" s="1"/>
  <c r="E96" i="7"/>
  <c r="E11" i="7"/>
  <c r="E10" i="7" s="1"/>
  <c r="E9" i="7" s="1"/>
  <c r="E8" i="7" s="1"/>
  <c r="E6" i="7" s="1"/>
  <c r="E55" i="7"/>
  <c r="G51" i="3" l="1"/>
  <c r="G50" i="3" s="1"/>
  <c r="E80" i="7"/>
  <c r="E81" i="7"/>
  <c r="G81" i="7"/>
  <c r="G80" i="7" s="1"/>
  <c r="G79" i="7" s="1"/>
  <c r="G78" i="7" s="1"/>
  <c r="G77" i="7" s="1"/>
  <c r="D51" i="3"/>
  <c r="D50" i="3" s="1"/>
  <c r="F50" i="3"/>
  <c r="E51" i="3"/>
  <c r="E50" i="3" s="1"/>
  <c r="I78" i="7"/>
  <c r="I77" i="7" s="1"/>
  <c r="F81" i="7"/>
  <c r="F80" i="7" s="1"/>
  <c r="F79" i="7" s="1"/>
  <c r="F78" i="7" s="1"/>
  <c r="F77" i="7" s="1"/>
  <c r="E160" i="7"/>
  <c r="E159" i="7" s="1"/>
  <c r="E158" i="7" s="1"/>
  <c r="E163" i="7"/>
  <c r="E79" i="7"/>
  <c r="E78" i="7" s="1"/>
  <c r="E77" i="7" s="1"/>
  <c r="D11" i="3"/>
  <c r="D10" i="3" s="1"/>
  <c r="H50" i="3"/>
  <c r="H78" i="7"/>
  <c r="H77" i="7" s="1"/>
  <c r="G37" i="10" l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J14" i="10" l="1"/>
  <c r="J22" i="10" s="1"/>
  <c r="I14" i="10"/>
  <c r="I22" i="10" s="1"/>
  <c r="H14" i="10"/>
  <c r="H22" i="10" s="1"/>
  <c r="G14" i="10"/>
  <c r="G22" i="10" s="1"/>
  <c r="G28" i="10" s="1"/>
  <c r="G29" i="10" s="1"/>
  <c r="F14" i="10"/>
  <c r="F22" i="10" s="1"/>
  <c r="F28" i="10" s="1"/>
  <c r="I28" i="10" l="1"/>
  <c r="I29" i="10" s="1"/>
  <c r="J28" i="10"/>
  <c r="J29" i="10" s="1"/>
  <c r="H28" i="10"/>
  <c r="H29" i="10" s="1"/>
  <c r="F29" i="10"/>
  <c r="F37" i="10"/>
</calcChain>
</file>

<file path=xl/sharedStrings.xml><?xml version="1.0" encoding="utf-8"?>
<sst xmlns="http://schemas.openxmlformats.org/spreadsheetml/2006/main" count="465" uniqueCount="264">
  <si>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</si>
  <si>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</si>
  <si>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</si>
  <si>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</si>
  <si>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</si>
  <si>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</si>
  <si>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</si>
  <si>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</si>
  <si>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</si>
  <si>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</si>
  <si>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</si>
  <si>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</si>
  <si>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</si>
  <si>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</si>
  <si>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</si>
  <si>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</si>
  <si>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</si>
  <si>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</si>
  <si>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</si>
  <si>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</si>
  <si>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</si>
  <si>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</si>
  <si>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</si>
  <si>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</si>
  <si>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</si>
  <si>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</si>
  <si>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</si>
  <si>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</si>
  <si>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</si>
  <si>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</si>
  <si>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</si>
  <si>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</si>
  <si>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</si>
  <si>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</si>
  <si>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</si>
  <si>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</si>
  <si>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</si>
  <si>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</si>
  <si>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</si>
  <si>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</si>
  <si>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</si>
  <si>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</si>
  <si>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</si>
  <si>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</si>
  <si>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</si>
  <si>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</si>
  <si>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</si>
  <si>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</si>
  <si>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</si>
  <si>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</si>
  <si>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</si>
  <si>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</si>
  <si>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</si>
  <si>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</si>
  <si>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</si>
  <si>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</si>
  <si>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</si>
  <si>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</si>
  <si>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</si>
  <si>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</si>
  <si>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</si>
  <si>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</si>
  <si>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</si>
  <si>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</si>
  <si>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</si>
  <si>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</si>
  <si>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PROGRAM 1019</t>
  </si>
  <si>
    <t>Ulaganja u osnovno školstvo - zakonski standard</t>
  </si>
  <si>
    <t>Aktivnost A100032</t>
  </si>
  <si>
    <t>Materijalni i financijski rashodi osnovnih škola - decentralizirana sredstva</t>
  </si>
  <si>
    <t>Izvor financiranja 4.</t>
  </si>
  <si>
    <t>Prihodi za posebne namjene</t>
  </si>
  <si>
    <t>Izvor financiranja 4.8.</t>
  </si>
  <si>
    <t>Decentralizirana sredstva</t>
  </si>
  <si>
    <t>Naknade troškova zaposlenima</t>
  </si>
  <si>
    <t>Dnevnice za službeni put u zemlji</t>
  </si>
  <si>
    <t>Naknade za smještaj na službenom putu u zemlji</t>
  </si>
  <si>
    <t>Naknade za prijevoz na službenom putu u zemlji</t>
  </si>
  <si>
    <t>Seminari, savjetovanja i simpoziji</t>
  </si>
  <si>
    <t>Tečajevi i stručni ispiti</t>
  </si>
  <si>
    <t>Rashodi za materijal i energiju</t>
  </si>
  <si>
    <t>Uredski materijal</t>
  </si>
  <si>
    <t>Literatura (publikacije, časopisi, glasila, knjige i ostalo)</t>
  </si>
  <si>
    <t>Materijal i sredstva za čišćenje i održavanje</t>
  </si>
  <si>
    <t>Ostali materijal za potrebe redovnog poslovanja</t>
  </si>
  <si>
    <t>Električna energija</t>
  </si>
  <si>
    <t>Plin</t>
  </si>
  <si>
    <t>Motorni benzin i dizel gorivo</t>
  </si>
  <si>
    <t>Ostali materijal i dijelovi za tekuće i investicijsko održavanje</t>
  </si>
  <si>
    <t>Službena, radna i zaštitna odjeća i obuća</t>
  </si>
  <si>
    <t>Rashodi za usluge</t>
  </si>
  <si>
    <t>Usluge telefona, telefaxa</t>
  </si>
  <si>
    <t>Poštarina (pisma, tiskanice i sl.)</t>
  </si>
  <si>
    <t>Ostale usluge tekućeg i investicijskog održavanja</t>
  </si>
  <si>
    <t>Opskrba vodom</t>
  </si>
  <si>
    <t>Iznošenje i odvoz smeća</t>
  </si>
  <si>
    <t>Ostale komunalne usluge</t>
  </si>
  <si>
    <t>Obvezni i preventivni zdravstveni pregledi zaposlenika</t>
  </si>
  <si>
    <t>Ostale zdravstvene usluge</t>
  </si>
  <si>
    <t>Ostale računalne usluge</t>
  </si>
  <si>
    <t>Ostale nespomenute usluge</t>
  </si>
  <si>
    <t>Ostali nespomenuti rashodi poslovanja</t>
  </si>
  <si>
    <t>Financijski rashodi</t>
  </si>
  <si>
    <t>Ostali financijski rashodi</t>
  </si>
  <si>
    <t>Usluge platnog prometa</t>
  </si>
  <si>
    <t>Naknade građanima i kućanstvima na temelju osiguranja i druge naknade</t>
  </si>
  <si>
    <t>Ostale naknade građanima i kućanstvima iz proračuna</t>
  </si>
  <si>
    <t>Ostale naknade iz proračuna u naravi</t>
  </si>
  <si>
    <t>Aktivnost T1000003</t>
  </si>
  <si>
    <t xml:space="preserve">Tekuće i investicijsko održavanje osnovnih škola </t>
  </si>
  <si>
    <t>PROGRAM 1020</t>
  </si>
  <si>
    <t>Ulaganja u osnovno školstvo - iznad zakonskog standarda</t>
  </si>
  <si>
    <t>Aktivnost A100079</t>
  </si>
  <si>
    <t>Sufinanciranje nabave udžbenika i školskog materijala</t>
  </si>
  <si>
    <t>Izvor financiranja 1.</t>
  </si>
  <si>
    <t>Opći prihodi i primici</t>
  </si>
  <si>
    <t>Izvor financiranja 1.1.</t>
  </si>
  <si>
    <t>Aktivnost A100111</t>
  </si>
  <si>
    <t>Natjecanja učenika osnovnih škola</t>
  </si>
  <si>
    <t>Ostali rashodi za zaposlene</t>
  </si>
  <si>
    <t>Nagrade</t>
  </si>
  <si>
    <t>PROGRAM 1033</t>
  </si>
  <si>
    <t>Ulaganja u osnovno školstvo - iz vlastitih i namjenskih prihoda</t>
  </si>
  <si>
    <t>Aktivnost A100066</t>
  </si>
  <si>
    <t>Podizanje standarda iz vlastitih i namjenskih prihoda</t>
  </si>
  <si>
    <t>Izvor financiranja 4.9.</t>
  </si>
  <si>
    <t>Vlastiti i namjenski prihodi proračunskih korisnika</t>
  </si>
  <si>
    <t>Plaće (bruto)</t>
  </si>
  <si>
    <t>Plaće za zaposlene</t>
  </si>
  <si>
    <t>Plaće za prekovremeni rad</t>
  </si>
  <si>
    <t>Plaće za posebne uvjete rada</t>
  </si>
  <si>
    <t>Darovi</t>
  </si>
  <si>
    <t>Naknade za bolest, invalidnost i smrtni slučaj</t>
  </si>
  <si>
    <t>Regres za godišnji odmor</t>
  </si>
  <si>
    <t>Ostali nenavedeni rashodi za zaposlene</t>
  </si>
  <si>
    <t>Doprinosi na plaće</t>
  </si>
  <si>
    <t>Doprinosi za obvezno zdravstveno osiguranje</t>
  </si>
  <si>
    <t>Dnevnice za službeni put u inozemstvu</t>
  </si>
  <si>
    <t>Naknade za prijevoz na službenom putu u inozemstvu</t>
  </si>
  <si>
    <t>Dnevnice Per diem</t>
  </si>
  <si>
    <t>Naknade za prijevoz na posao i s posla</t>
  </si>
  <si>
    <t>Namirnice</t>
  </si>
  <si>
    <t>Sitni inventar</t>
  </si>
  <si>
    <t>Ostale usluge za komunikaciju i prijevoz</t>
  </si>
  <si>
    <t>Promidžbeni materijali</t>
  </si>
  <si>
    <t>Laboratorijske usluge</t>
  </si>
  <si>
    <t>Ostale zdravstvene i veterinarske usluge</t>
  </si>
  <si>
    <t>Ugovori o djelu</t>
  </si>
  <si>
    <t>Ostale intelektualne usluge</t>
  </si>
  <si>
    <t>Film i izrada fotografija</t>
  </si>
  <si>
    <t>Reprezentacija</t>
  </si>
  <si>
    <t>Tuzemne članarine</t>
  </si>
  <si>
    <t>Novčana naknada poslodavca zbog nezapošljavanja osoba s invaliditetom</t>
  </si>
  <si>
    <t>Negativne tečajne razlike</t>
  </si>
  <si>
    <t>Pomoći dane u inozemstvo i unutar općeg proračuna</t>
  </si>
  <si>
    <t>Pomoći inozemnim vladama</t>
  </si>
  <si>
    <t>Tekuće pomoći inozemnim vladama u EU</t>
  </si>
  <si>
    <t>Pomoći temeljem prijenosa EU sredstava</t>
  </si>
  <si>
    <t>Tekuće pomoći proračunskim korisnicima gradskih proračuna temeljem prijenosa EU sredstava</t>
  </si>
  <si>
    <t>Postrojenja i oprema</t>
  </si>
  <si>
    <t>Računala i računalna oprema</t>
  </si>
  <si>
    <t>Uredski namještaj</t>
  </si>
  <si>
    <t>Oprema za grijanje, ventilaciju i hlađenje</t>
  </si>
  <si>
    <t>Laboratorijska oprema</t>
  </si>
  <si>
    <t>Precizni i optički instrumenti</t>
  </si>
  <si>
    <t>Mjerni i kontrolni uređaji</t>
  </si>
  <si>
    <t>Ostali instrumenti, uređaji i strojevi</t>
  </si>
  <si>
    <t>Sportska oprema</t>
  </si>
  <si>
    <t>Strojevi</t>
  </si>
  <si>
    <t>Oprema</t>
  </si>
  <si>
    <t>Knjige, umjetnička djela i ostale izložbene vrijednosti</t>
  </si>
  <si>
    <t>Knjige</t>
  </si>
  <si>
    <t>Aktivnost T100042</t>
  </si>
  <si>
    <t>Projekt: "Osiguravanje školske prehrane za djecu u riziku od siromaštva"</t>
  </si>
  <si>
    <t>Aktivnost T100059</t>
  </si>
  <si>
    <t>Projekt: "in-In - integracija i inkluzija"</t>
  </si>
  <si>
    <t>Aktivnost T100064</t>
  </si>
  <si>
    <t>Projekt: "ŠKOLSKA SHEMA"</t>
  </si>
  <si>
    <t>09 Obrazovanje</t>
  </si>
  <si>
    <t>091 Predškolsko i osnovno obrazovanje</t>
  </si>
  <si>
    <t>0912 Osnovno obrazovanje</t>
  </si>
  <si>
    <t>Pomoći proračunskim korisnicima iz proračuna koji im nije nadležan</t>
  </si>
  <si>
    <t>Prihodi od imovine</t>
  </si>
  <si>
    <t>Prihodi od upravnih i administrativnih pristojbi, pristojbi po posebnim propisima i naknada</t>
  </si>
  <si>
    <t>Prihodi od pruženih usluga</t>
  </si>
  <si>
    <t>Prihodi iz nadležnog proračuna za financiranje rashoda poslovanja</t>
  </si>
  <si>
    <t>Pomoći od međunarodnih organizacija te institucija i tijela EU</t>
  </si>
  <si>
    <t>Tekuće pomoći od institucija i tijela  EU</t>
  </si>
  <si>
    <t>Tekuće pomoći proračunskim korisnicima iz proračuna koji im nije nadležan</t>
  </si>
  <si>
    <t>Prihodi iz nadležnog proračuna za financiranje redovne djelatnosti proračunskih korisnika</t>
  </si>
  <si>
    <t>Tekuće pomoći temeljem prijenosa EU sredstava</t>
  </si>
  <si>
    <t>Prihodi od financijske imovine</t>
  </si>
  <si>
    <t>Kamate na oročena sredstva i depozite po viđenju</t>
  </si>
  <si>
    <t>Prihodi po posebnim propisima</t>
  </si>
  <si>
    <t>Ostali nespomenuti prihodi</t>
  </si>
  <si>
    <t>Prihodi od prodaje proizvoda i robe te pruženih usluga, prihodi od donacija i povrati po protestira</t>
  </si>
  <si>
    <t>Prihodi od prodaje proizvoda i robe te pruženih usluga</t>
  </si>
  <si>
    <t>Prihodi od prodaje proizvoda i robe</t>
  </si>
  <si>
    <t>Donacije od pravnih i fizičkih osoba izvan općeg proračuna i povrat donacija po protestiranim jamst</t>
  </si>
  <si>
    <t>Tekuće donacije</t>
  </si>
  <si>
    <t>Kapitalne donacije</t>
  </si>
  <si>
    <t>Plaće (Bruto)</t>
  </si>
  <si>
    <t>Plaće za redovan rad</t>
  </si>
  <si>
    <t>Službena putovanja</t>
  </si>
  <si>
    <t>Naknade za prijevoz, za rad na terenu i odvojeni život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</si>
  <si>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</si>
  <si>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</si>
  <si>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</si>
  <si>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</si>
  <si>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</si>
  <si>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</si>
  <si>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</si>
  <si>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Komunalne usluge</t>
  </si>
  <si>
    <t>Zdravstvene i veterinarske usluge</t>
  </si>
  <si>
    <t>Računalne usluge</t>
  </si>
  <si>
    <t>Ostale usluge</t>
  </si>
  <si>
    <t>Članarine i norme</t>
  </si>
  <si>
    <t>Pristojbe i naknade</t>
  </si>
  <si>
    <t>Bankarske usluge i usluge platnog prometa</t>
  </si>
  <si>
    <t>Negativne tečajne razlike i razlike zbog primjene valutne klauzule</t>
  </si>
  <si>
    <t>Tekuće pomoći inozemnim vladama</t>
  </si>
  <si>
    <t>Naknade građanima i kućanstvima u naravi</t>
  </si>
  <si>
    <t>Uredska oprema i namještaj</t>
  </si>
  <si>
    <t>Oprema za održavanje i zaštitu</t>
  </si>
  <si>
    <t>Sportska i glazbena oprema</t>
  </si>
  <si>
    <t>Uređaji, strojevi i oprema za ostale namjene</t>
  </si>
  <si>
    <t>1.1. Opći prihodi i primici</t>
  </si>
  <si>
    <t>4.8. Decentralizirana sredstva</t>
  </si>
  <si>
    <t>4.9. Vlastiti i namjenski prihodi proračunskih korisnika</t>
  </si>
  <si>
    <t>Kapitalne pomoći proračunskim korisnicima iz proračuna koji im nije nadležan</t>
  </si>
  <si>
    <t>Stručno usavršavanje zaposlenika</t>
  </si>
  <si>
    <t>Usluge promidžbe i informiranja</t>
  </si>
  <si>
    <t>Intelektualne i osobne usluge</t>
  </si>
  <si>
    <t>Otpremnine</t>
  </si>
  <si>
    <t>Ostali rashodi za službena putovanja</t>
  </si>
  <si>
    <t>Glazbeni instrumenti i oprema</t>
  </si>
  <si>
    <t>Ostale usluge promidžbe i informiranja</t>
  </si>
  <si>
    <t>KORIŠTENJE SREDSTAVA IZ PRETHODNIH GODINA</t>
  </si>
  <si>
    <t>4. Prihodi za posebne namjene</t>
  </si>
  <si>
    <t>Izvršenje 2023.</t>
  </si>
  <si>
    <t>Plan 2024.</t>
  </si>
  <si>
    <t>Proračun za 2025.</t>
  </si>
  <si>
    <t>Projekcija proračuna
za 2027.</t>
  </si>
  <si>
    <t>Plan za 2025.</t>
  </si>
  <si>
    <t>Projekcija 
za 2027.</t>
  </si>
  <si>
    <t>FINANCIJSKI PLAN PRORAČUNSKOG KORISNIKA JEDINICE LOKALNE I PODRUČNE (REGIONALNE) SAMOUPRAVE 
ZA 2025. I PROJEKCIJA ZA 2026. I 2027. GODINU</t>
  </si>
  <si>
    <t>Ostali rashodi</t>
  </si>
  <si>
    <t>Tekuće donacije u naravi</t>
  </si>
  <si>
    <t>Instrumenti, uređaji i strojevi</t>
  </si>
  <si>
    <t>5.5. Pomoći</t>
  </si>
  <si>
    <t>5 Pomoći</t>
  </si>
  <si>
    <t>Vlastiti izvori</t>
  </si>
  <si>
    <t>Rezultat poslovanja</t>
  </si>
  <si>
    <t>Utvrđivanje rezultata poslovanja</t>
  </si>
  <si>
    <t>Višak prihoda</t>
  </si>
  <si>
    <t>Manjak prihoda</t>
  </si>
  <si>
    <t>Izvor financiranja 5.</t>
  </si>
  <si>
    <t>Izvor financiranja 5.5.</t>
  </si>
  <si>
    <t>Pomoći</t>
  </si>
  <si>
    <t>Pomoći od izvanproračunskih korisnika</t>
  </si>
  <si>
    <t>Tekuće pomoći od izvanproračunskih korisnika</t>
  </si>
  <si>
    <t>Ostale tekuće donacije u naravi</t>
  </si>
  <si>
    <t>Ostale naknade iz proračuna u novcu</t>
  </si>
  <si>
    <t>Naknade građanima i kućanstvima u novcu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</si>
</sst>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4" fontId="6" fillId="2" borderId="4" xfId="0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/>
    <xf numFmtId="4" fontId="3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0" fontId="0" fillId="0" borderId="0" xfId="0" applyFont="1"/>
    <xf numFmtId="3" fontId="16" fillId="2" borderId="4" xfId="0" applyNumberFormat="1" applyFont="1" applyFill="1" applyBorder="1" applyAlignment="1">
      <alignment horizontal="right"/>
    </xf>
    <xf numFmtId="0" fontId="22" fillId="0" borderId="0" xfId="0" applyFont="1"/>
    <xf numFmtId="0" fontId="7" fillId="2" borderId="3" xfId="0" quotePrefix="1" applyFont="1" applyFill="1" applyBorder="1" applyAlignment="1">
      <alignment horizontal="left" vertical="center" wrapText="1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4" fontId="0" fillId="0" borderId="0" xfId="0" applyNumberFormat="1"/>
    <xf numFmtId="164" fontId="1" fillId="0" borderId="0" xfId="0" applyNumberFormat="1" applyFont="1"/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topLeftCell="A19" workbookViewId="0">
      <selection activeCell="H12" sqref="H12:J12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3" t="s">
        <v>31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93" t="s">
        <v>18</v>
      </c>
      <c r="B3" s="93"/>
      <c r="C3" s="93"/>
      <c r="D3" s="93"/>
      <c r="E3" s="93"/>
      <c r="F3" s="93"/>
      <c r="G3" s="93"/>
      <c r="H3" s="93"/>
      <c r="I3" s="106"/>
      <c r="J3" s="106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93" t="s">
        <v>24</v>
      </c>
      <c r="B5" s="94"/>
      <c r="C5" s="94"/>
      <c r="D5" s="94"/>
      <c r="E5" s="94"/>
      <c r="F5" s="94"/>
      <c r="G5" s="94"/>
      <c r="H5" s="94"/>
      <c r="I5" s="94"/>
      <c r="J5" s="94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33</v>
      </c>
    </row>
    <row r="7" spans="1:10" ht="25.5" x14ac:dyDescent="0.25">
      <c r="A7" s="27"/>
      <c r="B7" s="28"/>
      <c r="C7" s="28"/>
      <c r="D7" s="29"/>
      <c r="E7" s="30"/>
      <c r="F7" s="3" t="s">
        <v>239</v>
      </c>
      <c r="G7" s="3" t="s">
        <v>240</v>
      </c>
      <c r="H7" s="3" t="s">
        <v>241</v>
      </c>
      <c r="I7" s="3" t="s">
        <v>40</v>
      </c>
      <c r="J7" s="3" t="s">
        <v>242</v>
      </c>
    </row>
    <row r="8" spans="1:10" x14ac:dyDescent="0.25">
      <c r="A8" s="98" t="s">
        <v>0</v>
      </c>
      <c r="B8" s="92"/>
      <c r="C8" s="92"/>
      <c r="D8" s="92"/>
      <c r="E8" s="107"/>
      <c r="F8" s="31">
        <f>F9+F10</f>
        <v>1444850.14</v>
      </c>
      <c r="G8" s="31">
        <f t="shared" ref="G8:J8" si="0">G9+G10</f>
        <v>1373733.58</v>
      </c>
      <c r="H8" s="31">
        <f t="shared" si="0"/>
        <v>1632062</v>
      </c>
      <c r="I8" s="31">
        <f t="shared" si="0"/>
        <v>1632062</v>
      </c>
      <c r="J8" s="31">
        <f t="shared" si="0"/>
        <v>1632062</v>
      </c>
    </row>
    <row r="9" spans="1:10" x14ac:dyDescent="0.25">
      <c r="A9" s="108" t="s">
        <v>34</v>
      </c>
      <c r="B9" s="109"/>
      <c r="C9" s="109"/>
      <c r="D9" s="109"/>
      <c r="E9" s="105"/>
      <c r="F9" s="32">
        <v>1444850.14</v>
      </c>
      <c r="G9" s="32">
        <v>1373733.58</v>
      </c>
      <c r="H9" s="32">
        <v>1632062</v>
      </c>
      <c r="I9" s="32">
        <v>1632062</v>
      </c>
      <c r="J9" s="32">
        <v>1632062</v>
      </c>
    </row>
    <row r="10" spans="1:10" x14ac:dyDescent="0.25">
      <c r="A10" s="110" t="s">
        <v>35</v>
      </c>
      <c r="B10" s="105"/>
      <c r="C10" s="105"/>
      <c r="D10" s="105"/>
      <c r="E10" s="105"/>
      <c r="F10" s="32">
        <v>0</v>
      </c>
      <c r="G10" s="32">
        <v>0</v>
      </c>
      <c r="H10" s="32">
        <v>0</v>
      </c>
      <c r="I10" s="32">
        <v>0</v>
      </c>
      <c r="J10" s="32">
        <v>0</v>
      </c>
    </row>
    <row r="11" spans="1:10" x14ac:dyDescent="0.25">
      <c r="A11" s="35" t="s">
        <v>1</v>
      </c>
      <c r="B11" s="43"/>
      <c r="C11" s="43"/>
      <c r="D11" s="43"/>
      <c r="E11" s="43"/>
      <c r="F11" s="31">
        <f>F12+F13</f>
        <v>1363491.58</v>
      </c>
      <c r="G11" s="31">
        <f t="shared" ref="G11:J11" si="1">G12+G13</f>
        <v>1373733.58</v>
      </c>
      <c r="H11" s="31">
        <f t="shared" si="1"/>
        <v>1643102</v>
      </c>
      <c r="I11" s="31">
        <f t="shared" si="1"/>
        <v>1643102</v>
      </c>
      <c r="J11" s="31">
        <f t="shared" si="1"/>
        <v>1643102</v>
      </c>
    </row>
    <row r="12" spans="1:10" x14ac:dyDescent="0.25">
      <c r="A12" s="111" t="s">
        <v>36</v>
      </c>
      <c r="B12" s="109"/>
      <c r="C12" s="109"/>
      <c r="D12" s="109"/>
      <c r="E12" s="109"/>
      <c r="F12" s="32">
        <v>1352198</v>
      </c>
      <c r="G12" s="32">
        <v>1368933.58</v>
      </c>
      <c r="H12" s="32">
        <v>1632802</v>
      </c>
      <c r="I12" s="32">
        <v>1632802</v>
      </c>
      <c r="J12" s="32">
        <v>1632802</v>
      </c>
    </row>
    <row r="13" spans="1:10" x14ac:dyDescent="0.25">
      <c r="A13" s="104" t="s">
        <v>37</v>
      </c>
      <c r="B13" s="105"/>
      <c r="C13" s="105"/>
      <c r="D13" s="105"/>
      <c r="E13" s="105"/>
      <c r="F13" s="45">
        <v>11293.58</v>
      </c>
      <c r="G13" s="45">
        <v>4800</v>
      </c>
      <c r="H13" s="45">
        <v>10300</v>
      </c>
      <c r="I13" s="45">
        <v>10300</v>
      </c>
      <c r="J13" s="45">
        <v>10300</v>
      </c>
    </row>
    <row r="14" spans="1:10" x14ac:dyDescent="0.25">
      <c r="A14" s="91" t="s">
        <v>58</v>
      </c>
      <c r="B14" s="92"/>
      <c r="C14" s="92"/>
      <c r="D14" s="92"/>
      <c r="E14" s="92"/>
      <c r="F14" s="31">
        <f>F8-F11</f>
        <v>81358.559999999823</v>
      </c>
      <c r="G14" s="31">
        <f t="shared" ref="G14:J14" si="2">G8-G11</f>
        <v>0</v>
      </c>
      <c r="H14" s="31">
        <f t="shared" si="2"/>
        <v>-11040</v>
      </c>
      <c r="I14" s="31">
        <f t="shared" si="2"/>
        <v>-11040</v>
      </c>
      <c r="J14" s="31">
        <f t="shared" si="2"/>
        <v>-11040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93" t="s">
        <v>25</v>
      </c>
      <c r="B16" s="94"/>
      <c r="C16" s="94"/>
      <c r="D16" s="94"/>
      <c r="E16" s="94"/>
      <c r="F16" s="94"/>
      <c r="G16" s="94"/>
      <c r="H16" s="94"/>
      <c r="I16" s="94"/>
      <c r="J16" s="94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239</v>
      </c>
      <c r="G18" s="3" t="s">
        <v>240</v>
      </c>
      <c r="H18" s="3" t="s">
        <v>241</v>
      </c>
      <c r="I18" s="3" t="s">
        <v>40</v>
      </c>
      <c r="J18" s="3" t="s">
        <v>242</v>
      </c>
    </row>
    <row r="19" spans="1:10" x14ac:dyDescent="0.25">
      <c r="A19" s="104" t="s">
        <v>38</v>
      </c>
      <c r="B19" s="105"/>
      <c r="C19" s="105"/>
      <c r="D19" s="105"/>
      <c r="E19" s="105"/>
      <c r="F19" s="45">
        <v>0</v>
      </c>
      <c r="G19" s="45"/>
      <c r="H19" s="45">
        <v>0</v>
      </c>
      <c r="I19" s="45">
        <v>0</v>
      </c>
      <c r="J19" s="44">
        <v>0</v>
      </c>
    </row>
    <row r="20" spans="1:10" x14ac:dyDescent="0.25">
      <c r="A20" s="104" t="s">
        <v>39</v>
      </c>
      <c r="B20" s="105"/>
      <c r="C20" s="105"/>
      <c r="D20" s="105"/>
      <c r="E20" s="105"/>
      <c r="F20" s="45">
        <v>0</v>
      </c>
      <c r="G20" s="45"/>
      <c r="H20" s="45">
        <v>0</v>
      </c>
      <c r="I20" s="45">
        <v>0</v>
      </c>
      <c r="J20" s="44">
        <v>0</v>
      </c>
    </row>
    <row r="21" spans="1:10" x14ac:dyDescent="0.25">
      <c r="A21" s="91" t="s">
        <v>2</v>
      </c>
      <c r="B21" s="92"/>
      <c r="C21" s="92"/>
      <c r="D21" s="92"/>
      <c r="E21" s="92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91" t="s">
        <v>59</v>
      </c>
      <c r="B22" s="92"/>
      <c r="C22" s="92"/>
      <c r="D22" s="92"/>
      <c r="E22" s="92"/>
      <c r="F22" s="31">
        <f>F14+F21</f>
        <v>81358.559999999823</v>
      </c>
      <c r="G22" s="31">
        <f t="shared" ref="G22:J22" si="4">G14+G21</f>
        <v>0</v>
      </c>
      <c r="H22" s="31">
        <f t="shared" si="4"/>
        <v>-11040</v>
      </c>
      <c r="I22" s="31">
        <f t="shared" si="4"/>
        <v>-11040</v>
      </c>
      <c r="J22" s="31">
        <f t="shared" si="4"/>
        <v>-11040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93" t="s">
        <v>60</v>
      </c>
      <c r="B24" s="94"/>
      <c r="C24" s="94"/>
      <c r="D24" s="94"/>
      <c r="E24" s="94"/>
      <c r="F24" s="94"/>
      <c r="G24" s="94"/>
      <c r="H24" s="94"/>
      <c r="I24" s="94"/>
      <c r="J24" s="94"/>
    </row>
    <row r="25" spans="1:10" ht="15.75" x14ac:dyDescent="0.25">
      <c r="A25" s="41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25.5" x14ac:dyDescent="0.25">
      <c r="A26" s="27"/>
      <c r="B26" s="28"/>
      <c r="C26" s="28"/>
      <c r="D26" s="29"/>
      <c r="E26" s="30"/>
      <c r="F26" s="3" t="s">
        <v>239</v>
      </c>
      <c r="G26" s="3" t="s">
        <v>240</v>
      </c>
      <c r="H26" s="3" t="s">
        <v>241</v>
      </c>
      <c r="I26" s="3" t="s">
        <v>40</v>
      </c>
      <c r="J26" s="3" t="s">
        <v>242</v>
      </c>
    </row>
    <row r="27" spans="1:10" ht="15" customHeight="1" x14ac:dyDescent="0.25">
      <c r="A27" s="95" t="s">
        <v>61</v>
      </c>
      <c r="B27" s="96"/>
      <c r="C27" s="96"/>
      <c r="D27" s="96"/>
      <c r="E27" s="97"/>
      <c r="F27" s="46"/>
      <c r="G27" s="46"/>
      <c r="H27" s="46">
        <v>81325</v>
      </c>
      <c r="I27" s="46">
        <v>70285</v>
      </c>
      <c r="J27" s="47">
        <v>59245</v>
      </c>
    </row>
    <row r="28" spans="1:10" ht="15" customHeight="1" x14ac:dyDescent="0.25">
      <c r="A28" s="91" t="s">
        <v>62</v>
      </c>
      <c r="B28" s="92"/>
      <c r="C28" s="92"/>
      <c r="D28" s="92"/>
      <c r="E28" s="92"/>
      <c r="F28" s="48">
        <f>F22+F27</f>
        <v>81358.559999999823</v>
      </c>
      <c r="G28" s="48">
        <f t="shared" ref="G28" si="5">G22+G27</f>
        <v>0</v>
      </c>
      <c r="H28" s="48">
        <f>H22+H27</f>
        <v>70285</v>
      </c>
      <c r="I28" s="48">
        <f>I22+I27</f>
        <v>59245</v>
      </c>
      <c r="J28" s="48">
        <f>J22+J27</f>
        <v>48205</v>
      </c>
    </row>
    <row r="29" spans="1:10" ht="45" customHeight="1" x14ac:dyDescent="0.25">
      <c r="A29" s="98" t="s">
        <v>63</v>
      </c>
      <c r="B29" s="99"/>
      <c r="C29" s="99"/>
      <c r="D29" s="99"/>
      <c r="E29" s="100"/>
      <c r="F29" s="48">
        <f>F14+F21+F27-F28</f>
        <v>0</v>
      </c>
      <c r="G29" s="48">
        <f t="shared" ref="G29:J29" si="6">G14+G21+G27-G28</f>
        <v>0</v>
      </c>
      <c r="H29" s="48">
        <f t="shared" si="6"/>
        <v>0</v>
      </c>
      <c r="I29" s="48">
        <f t="shared" si="6"/>
        <v>0</v>
      </c>
      <c r="J29" s="49">
        <f t="shared" si="6"/>
        <v>0</v>
      </c>
    </row>
    <row r="30" spans="1:10" ht="15.75" x14ac:dyDescent="0.25">
      <c r="A30" s="50"/>
      <c r="B30" s="51"/>
      <c r="C30" s="51"/>
      <c r="D30" s="51"/>
      <c r="E30" s="51"/>
      <c r="F30" s="51"/>
      <c r="G30" s="51"/>
      <c r="H30" s="51"/>
      <c r="I30" s="51"/>
      <c r="J30" s="51"/>
    </row>
    <row r="31" spans="1:10" ht="15.75" x14ac:dyDescent="0.25">
      <c r="A31" s="101" t="s">
        <v>57</v>
      </c>
      <c r="B31" s="101"/>
      <c r="C31" s="101"/>
      <c r="D31" s="101"/>
      <c r="E31" s="101"/>
      <c r="F31" s="101"/>
      <c r="G31" s="101"/>
      <c r="H31" s="101"/>
      <c r="I31" s="101"/>
      <c r="J31" s="101"/>
    </row>
    <row r="32" spans="1:10" ht="18" x14ac:dyDescent="0.25">
      <c r="A32" s="52"/>
      <c r="B32" s="53"/>
      <c r="C32" s="53"/>
      <c r="D32" s="53"/>
      <c r="E32" s="53"/>
      <c r="F32" s="53"/>
      <c r="G32" s="53"/>
      <c r="H32" s="54"/>
      <c r="I32" s="54"/>
      <c r="J32" s="54"/>
    </row>
    <row r="33" spans="1:10" ht="25.5" x14ac:dyDescent="0.25">
      <c r="A33" s="55"/>
      <c r="B33" s="56"/>
      <c r="C33" s="56"/>
      <c r="D33" s="57"/>
      <c r="E33" s="58"/>
      <c r="F33" s="3" t="s">
        <v>239</v>
      </c>
      <c r="G33" s="3" t="s">
        <v>240</v>
      </c>
      <c r="H33" s="3" t="s">
        <v>241</v>
      </c>
      <c r="I33" s="3" t="s">
        <v>40</v>
      </c>
      <c r="J33" s="3" t="s">
        <v>242</v>
      </c>
    </row>
    <row r="34" spans="1:10" x14ac:dyDescent="0.25">
      <c r="A34" s="95" t="s">
        <v>61</v>
      </c>
      <c r="B34" s="96"/>
      <c r="C34" s="96"/>
      <c r="D34" s="96"/>
      <c r="E34" s="97"/>
      <c r="F34" s="46">
        <v>-33.840000000000003</v>
      </c>
      <c r="G34" s="46">
        <v>81324.72</v>
      </c>
      <c r="H34" s="46">
        <v>81325</v>
      </c>
      <c r="I34" s="46">
        <f>H37</f>
        <v>70285</v>
      </c>
      <c r="J34" s="47">
        <f>I37</f>
        <v>59245</v>
      </c>
    </row>
    <row r="35" spans="1:10" ht="28.5" customHeight="1" x14ac:dyDescent="0.25">
      <c r="A35" s="95" t="s">
        <v>64</v>
      </c>
      <c r="B35" s="96"/>
      <c r="C35" s="96"/>
      <c r="D35" s="96"/>
      <c r="E35" s="97"/>
      <c r="F35" s="46">
        <v>-34</v>
      </c>
      <c r="G35" s="46"/>
      <c r="H35" s="46"/>
      <c r="I35" s="46">
        <v>0</v>
      </c>
      <c r="J35" s="47">
        <v>0</v>
      </c>
    </row>
    <row r="36" spans="1:10" x14ac:dyDescent="0.25">
      <c r="A36" s="95" t="s">
        <v>65</v>
      </c>
      <c r="B36" s="102"/>
      <c r="C36" s="102"/>
      <c r="D36" s="102"/>
      <c r="E36" s="103"/>
      <c r="F36" s="46"/>
      <c r="G36" s="46"/>
      <c r="H36" s="46">
        <v>-11040</v>
      </c>
      <c r="I36" s="46">
        <v>-11040</v>
      </c>
      <c r="J36" s="47">
        <v>-11040</v>
      </c>
    </row>
    <row r="37" spans="1:10" ht="15" customHeight="1" x14ac:dyDescent="0.25">
      <c r="A37" s="91" t="s">
        <v>62</v>
      </c>
      <c r="B37" s="92"/>
      <c r="C37" s="92"/>
      <c r="D37" s="92"/>
      <c r="E37" s="92"/>
      <c r="F37" s="33">
        <f>F28+F34</f>
        <v>81324.719999999827</v>
      </c>
      <c r="G37" s="33">
        <f t="shared" ref="G37:J37" si="7">G34-G35+G36</f>
        <v>81324.72</v>
      </c>
      <c r="H37" s="33">
        <f t="shared" si="7"/>
        <v>70285</v>
      </c>
      <c r="I37" s="33">
        <f t="shared" si="7"/>
        <v>59245</v>
      </c>
      <c r="J37" s="59">
        <f t="shared" si="7"/>
        <v>48205</v>
      </c>
    </row>
    <row r="38" spans="1:10" ht="17.25" customHeight="1" x14ac:dyDescent="0.25"/>
    <row r="39" spans="1:10" x14ac:dyDescent="0.25">
      <c r="A39" s="89"/>
      <c r="B39" s="90"/>
      <c r="C39" s="90"/>
      <c r="D39" s="90"/>
      <c r="E39" s="90"/>
      <c r="F39" s="90"/>
      <c r="G39" s="90"/>
      <c r="H39" s="90"/>
      <c r="I39" s="90"/>
      <c r="J39" s="90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43" zoomScaleNormal="100" workbookViewId="0">
      <selection activeCell="F37" sqref="F3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3" t="s">
        <v>245</v>
      </c>
      <c r="B1" s="93"/>
      <c r="C1" s="93"/>
      <c r="D1" s="93"/>
      <c r="E1" s="93"/>
      <c r="F1" s="93"/>
      <c r="G1" s="93"/>
      <c r="H1" s="9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3" t="s">
        <v>18</v>
      </c>
      <c r="B3" s="93"/>
      <c r="C3" s="93"/>
      <c r="D3" s="93"/>
      <c r="E3" s="93"/>
      <c r="F3" s="93"/>
      <c r="G3" s="93"/>
      <c r="H3" s="9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3" t="s">
        <v>4</v>
      </c>
      <c r="B5" s="93"/>
      <c r="C5" s="93"/>
      <c r="D5" s="93"/>
      <c r="E5" s="93"/>
      <c r="F5" s="93"/>
      <c r="G5" s="93"/>
      <c r="H5" s="9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3" t="s">
        <v>41</v>
      </c>
      <c r="B7" s="93"/>
      <c r="C7" s="93"/>
      <c r="D7" s="93"/>
      <c r="E7" s="93"/>
      <c r="F7" s="93"/>
      <c r="G7" s="93"/>
      <c r="H7" s="93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239</v>
      </c>
      <c r="E9" s="19" t="s">
        <v>240</v>
      </c>
      <c r="F9" s="19" t="s">
        <v>243</v>
      </c>
      <c r="G9" s="19" t="s">
        <v>32</v>
      </c>
      <c r="H9" s="19" t="s">
        <v>244</v>
      </c>
    </row>
    <row r="10" spans="1:8" x14ac:dyDescent="0.25">
      <c r="A10" s="37"/>
      <c r="B10" s="38"/>
      <c r="C10" s="36" t="s">
        <v>0</v>
      </c>
      <c r="D10" s="78">
        <f>SUM(D11,D38)</f>
        <v>1444850.1400000001</v>
      </c>
      <c r="E10" s="78">
        <f>SUM(E11,E38,E40)</f>
        <v>1373733.58</v>
      </c>
      <c r="F10" s="78">
        <f>SUM(F11,F38,F40)</f>
        <v>1643101.88</v>
      </c>
      <c r="G10" s="78">
        <f t="shared" ref="G10:H10" si="0">SUM(G11,G38,G40)</f>
        <v>1643101.88</v>
      </c>
      <c r="H10" s="78">
        <f t="shared" si="0"/>
        <v>1643101.88</v>
      </c>
    </row>
    <row r="11" spans="1:8" ht="15.75" customHeight="1" x14ac:dyDescent="0.25">
      <c r="A11" s="10">
        <v>6</v>
      </c>
      <c r="B11" s="10"/>
      <c r="C11" s="10" t="s">
        <v>7</v>
      </c>
      <c r="D11" s="8">
        <f>SUM(D12,D22,D28,D25,D35)</f>
        <v>1444850.1400000001</v>
      </c>
      <c r="E11" s="8">
        <f t="shared" ref="E11:H11" si="1">SUM(E12,E22,E28,E25,E35)</f>
        <v>1374733.58</v>
      </c>
      <c r="F11" s="8">
        <f>SUM(F12,F22,F28,F25,F35)</f>
        <v>1632061.88</v>
      </c>
      <c r="G11" s="8">
        <f t="shared" si="1"/>
        <v>1632061.88</v>
      </c>
      <c r="H11" s="8">
        <f t="shared" si="1"/>
        <v>1632061.88</v>
      </c>
    </row>
    <row r="12" spans="1:8" s="64" customFormat="1" ht="38.25" x14ac:dyDescent="0.25">
      <c r="A12" s="10"/>
      <c r="B12" s="10">
        <v>63</v>
      </c>
      <c r="C12" s="10" t="s">
        <v>27</v>
      </c>
      <c r="D12" s="71">
        <f>SUM(D13,D15,D17,D20)</f>
        <v>1348262.4100000001</v>
      </c>
      <c r="E12" s="71">
        <f t="shared" ref="E12:H12" si="2">SUM(E13,E17,E20)</f>
        <v>1275950.3799999999</v>
      </c>
      <c r="F12" s="71">
        <f>SUM(F13,F17,F20)</f>
        <v>1540401.19</v>
      </c>
      <c r="G12" s="71">
        <f t="shared" si="2"/>
        <v>1540401.19</v>
      </c>
      <c r="H12" s="71">
        <f t="shared" si="2"/>
        <v>1540401.19</v>
      </c>
    </row>
    <row r="13" spans="1:8" s="74" customFormat="1" ht="38.25" x14ac:dyDescent="0.25">
      <c r="A13" s="76"/>
      <c r="B13" s="17">
        <v>632</v>
      </c>
      <c r="C13" s="17" t="s">
        <v>186</v>
      </c>
      <c r="D13" s="73">
        <f>SUM(D14)</f>
        <v>139404.64000000001</v>
      </c>
      <c r="E13" s="73">
        <f t="shared" ref="E13:H15" si="3">SUM(E14)</f>
        <v>0</v>
      </c>
      <c r="F13" s="73">
        <f t="shared" si="3"/>
        <v>0</v>
      </c>
      <c r="G13" s="73">
        <f t="shared" si="3"/>
        <v>0</v>
      </c>
      <c r="H13" s="73">
        <f t="shared" si="3"/>
        <v>0</v>
      </c>
    </row>
    <row r="14" spans="1:8" ht="25.5" x14ac:dyDescent="0.25">
      <c r="A14" s="10"/>
      <c r="B14" s="15">
        <v>6323</v>
      </c>
      <c r="C14" s="15" t="s">
        <v>187</v>
      </c>
      <c r="D14" s="8">
        <v>139404.64000000001</v>
      </c>
      <c r="E14" s="8">
        <v>0</v>
      </c>
      <c r="F14" s="8">
        <v>0</v>
      </c>
      <c r="G14" s="8">
        <v>0</v>
      </c>
      <c r="H14" s="8">
        <v>0</v>
      </c>
    </row>
    <row r="15" spans="1:8" s="74" customFormat="1" ht="25.5" x14ac:dyDescent="0.25">
      <c r="A15" s="76"/>
      <c r="B15" s="17">
        <v>634</v>
      </c>
      <c r="C15" s="17" t="s">
        <v>259</v>
      </c>
      <c r="D15" s="73">
        <f>SUM(D16)</f>
        <v>21229.439999999999</v>
      </c>
      <c r="E15" s="73">
        <f t="shared" si="3"/>
        <v>0</v>
      </c>
      <c r="F15" s="73">
        <f t="shared" si="3"/>
        <v>0</v>
      </c>
      <c r="G15" s="73">
        <f t="shared" si="3"/>
        <v>0</v>
      </c>
      <c r="H15" s="73">
        <f t="shared" si="3"/>
        <v>0</v>
      </c>
    </row>
    <row r="16" spans="1:8" ht="25.5" x14ac:dyDescent="0.25">
      <c r="A16" s="10"/>
      <c r="B16" s="15">
        <v>6341</v>
      </c>
      <c r="C16" s="15" t="s">
        <v>260</v>
      </c>
      <c r="D16" s="8">
        <v>21229.439999999999</v>
      </c>
      <c r="E16" s="8">
        <v>0</v>
      </c>
      <c r="F16" s="8">
        <v>0</v>
      </c>
      <c r="G16" s="8">
        <v>0</v>
      </c>
      <c r="H16" s="8">
        <v>0</v>
      </c>
    </row>
    <row r="17" spans="1:8" s="74" customFormat="1" ht="38.25" x14ac:dyDescent="0.25">
      <c r="A17" s="76"/>
      <c r="B17" s="17">
        <v>636</v>
      </c>
      <c r="C17" s="17" t="s">
        <v>181</v>
      </c>
      <c r="D17" s="73">
        <f>SUM(D18:D19)</f>
        <v>1167049.3</v>
      </c>
      <c r="E17" s="73">
        <f>SUM(E18,E19)</f>
        <v>1267380</v>
      </c>
      <c r="F17" s="73">
        <f>SUM(F18:F19)</f>
        <v>1530310</v>
      </c>
      <c r="G17" s="73">
        <f t="shared" ref="G17:H17" si="4">SUM(G18:G19)</f>
        <v>1530310</v>
      </c>
      <c r="H17" s="73">
        <f t="shared" si="4"/>
        <v>1530310</v>
      </c>
    </row>
    <row r="18" spans="1:8" ht="51" x14ac:dyDescent="0.25">
      <c r="A18" s="10"/>
      <c r="B18" s="15">
        <v>6361</v>
      </c>
      <c r="C18" s="15" t="s">
        <v>188</v>
      </c>
      <c r="D18" s="8">
        <v>1152657.1200000001</v>
      </c>
      <c r="E18" s="8">
        <f>1176080+75000+1300</f>
        <v>1252380</v>
      </c>
      <c r="F18" s="8">
        <f>1438150+85000+5160</f>
        <v>1528310</v>
      </c>
      <c r="G18" s="8">
        <f t="shared" ref="G18:H18" si="5">1438150+85000+5160</f>
        <v>1528310</v>
      </c>
      <c r="H18" s="8">
        <f t="shared" si="5"/>
        <v>1528310</v>
      </c>
    </row>
    <row r="19" spans="1:8" ht="51" x14ac:dyDescent="0.25">
      <c r="A19" s="10"/>
      <c r="B19" s="15">
        <v>6362</v>
      </c>
      <c r="C19" s="15" t="s">
        <v>229</v>
      </c>
      <c r="D19" s="8">
        <v>14392.18</v>
      </c>
      <c r="E19" s="8">
        <v>15000</v>
      </c>
      <c r="F19" s="8">
        <v>2000</v>
      </c>
      <c r="G19" s="8">
        <v>2000</v>
      </c>
      <c r="H19" s="8">
        <v>2000</v>
      </c>
    </row>
    <row r="20" spans="1:8" s="74" customFormat="1" ht="25.5" x14ac:dyDescent="0.25">
      <c r="A20" s="76"/>
      <c r="B20" s="17">
        <v>638</v>
      </c>
      <c r="C20" s="17" t="s">
        <v>157</v>
      </c>
      <c r="D20" s="73">
        <f>SUM(D21)</f>
        <v>20579.03</v>
      </c>
      <c r="E20" s="73">
        <f>SUM(E21)</f>
        <v>8570.380000000001</v>
      </c>
      <c r="F20" s="73">
        <f t="shared" ref="F20:H20" si="6">SUM(F21)</f>
        <v>10091.19</v>
      </c>
      <c r="G20" s="73">
        <f t="shared" si="6"/>
        <v>10091.19</v>
      </c>
      <c r="H20" s="73">
        <f t="shared" si="6"/>
        <v>10091.19</v>
      </c>
    </row>
    <row r="21" spans="1:8" ht="25.5" x14ac:dyDescent="0.25">
      <c r="A21" s="10"/>
      <c r="B21" s="15">
        <v>6381</v>
      </c>
      <c r="C21" s="15" t="s">
        <v>190</v>
      </c>
      <c r="D21" s="8">
        <v>20579.03</v>
      </c>
      <c r="E21" s="8">
        <f>7830.38+740</f>
        <v>8570.380000000001</v>
      </c>
      <c r="F21" s="8">
        <v>10091.19</v>
      </c>
      <c r="G21" s="8">
        <v>10091.19</v>
      </c>
      <c r="H21" s="8">
        <v>10091.19</v>
      </c>
    </row>
    <row r="22" spans="1:8" s="64" customFormat="1" x14ac:dyDescent="0.25">
      <c r="A22" s="10"/>
      <c r="B22" s="10">
        <v>64</v>
      </c>
      <c r="C22" s="10" t="s">
        <v>182</v>
      </c>
      <c r="D22" s="71">
        <f>SUM(D23)</f>
        <v>0.08</v>
      </c>
      <c r="E22" s="71">
        <f t="shared" ref="E22:H23" si="7">SUM(E23)</f>
        <v>0</v>
      </c>
      <c r="F22" s="71">
        <f t="shared" si="7"/>
        <v>0</v>
      </c>
      <c r="G22" s="71">
        <f t="shared" si="7"/>
        <v>0</v>
      </c>
      <c r="H22" s="71">
        <f t="shared" si="7"/>
        <v>0</v>
      </c>
    </row>
    <row r="23" spans="1:8" s="74" customFormat="1" ht="25.5" x14ac:dyDescent="0.25">
      <c r="A23" s="76"/>
      <c r="B23" s="17">
        <v>641</v>
      </c>
      <c r="C23" s="17" t="s">
        <v>191</v>
      </c>
      <c r="D23" s="73">
        <f>SUM(D24)</f>
        <v>0.08</v>
      </c>
      <c r="E23" s="73">
        <f t="shared" si="7"/>
        <v>0</v>
      </c>
      <c r="F23" s="73">
        <f t="shared" si="7"/>
        <v>0</v>
      </c>
      <c r="G23" s="73">
        <f t="shared" si="7"/>
        <v>0</v>
      </c>
      <c r="H23" s="73">
        <f t="shared" si="7"/>
        <v>0</v>
      </c>
    </row>
    <row r="24" spans="1:8" ht="25.5" x14ac:dyDescent="0.25">
      <c r="A24" s="10"/>
      <c r="B24" s="15">
        <v>6413</v>
      </c>
      <c r="C24" s="15" t="s">
        <v>192</v>
      </c>
      <c r="D24" s="8">
        <v>0.08</v>
      </c>
      <c r="E24" s="8">
        <v>0</v>
      </c>
      <c r="F24" s="8">
        <v>0</v>
      </c>
      <c r="G24" s="8">
        <v>0</v>
      </c>
      <c r="H24" s="8">
        <v>0</v>
      </c>
    </row>
    <row r="25" spans="1:8" s="64" customFormat="1" ht="51" x14ac:dyDescent="0.25">
      <c r="A25" s="10"/>
      <c r="B25" s="10">
        <v>65</v>
      </c>
      <c r="C25" s="10" t="s">
        <v>183</v>
      </c>
      <c r="D25" s="71">
        <f>SUM(D26)</f>
        <v>11018.55</v>
      </c>
      <c r="E25" s="71">
        <f>SUM(E26)</f>
        <v>7951.62</v>
      </c>
      <c r="F25" s="71">
        <f t="shared" ref="E25:H26" si="8">SUM(F26)</f>
        <v>100</v>
      </c>
      <c r="G25" s="71">
        <f t="shared" si="8"/>
        <v>100</v>
      </c>
      <c r="H25" s="71">
        <f t="shared" si="8"/>
        <v>100</v>
      </c>
    </row>
    <row r="26" spans="1:8" s="74" customFormat="1" ht="25.5" x14ac:dyDescent="0.25">
      <c r="A26" s="76"/>
      <c r="B26" s="17">
        <v>652</v>
      </c>
      <c r="C26" s="17" t="s">
        <v>193</v>
      </c>
      <c r="D26" s="73">
        <f>SUM(D27)</f>
        <v>11018.55</v>
      </c>
      <c r="E26" s="73">
        <f t="shared" si="8"/>
        <v>7951.62</v>
      </c>
      <c r="F26" s="73">
        <f t="shared" si="8"/>
        <v>100</v>
      </c>
      <c r="G26" s="73">
        <f t="shared" si="8"/>
        <v>100</v>
      </c>
      <c r="H26" s="73">
        <f t="shared" si="8"/>
        <v>100</v>
      </c>
    </row>
    <row r="27" spans="1:8" x14ac:dyDescent="0.25">
      <c r="A27" s="10"/>
      <c r="B27" s="15">
        <v>6526</v>
      </c>
      <c r="C27" s="15" t="s">
        <v>194</v>
      </c>
      <c r="D27" s="8">
        <v>11018.55</v>
      </c>
      <c r="E27" s="8">
        <v>7951.62</v>
      </c>
      <c r="F27" s="8">
        <v>100</v>
      </c>
      <c r="G27" s="8">
        <v>100</v>
      </c>
      <c r="H27" s="8">
        <v>100</v>
      </c>
    </row>
    <row r="28" spans="1:8" s="64" customFormat="1" ht="63.75" x14ac:dyDescent="0.25">
      <c r="A28" s="10"/>
      <c r="B28" s="10">
        <v>66</v>
      </c>
      <c r="C28" s="10" t="s">
        <v>195</v>
      </c>
      <c r="D28" s="71">
        <f>SUM(D29,D32)</f>
        <v>8339.4700000000012</v>
      </c>
      <c r="E28" s="71">
        <f>SUM(E29,E32)</f>
        <v>7800</v>
      </c>
      <c r="F28" s="71">
        <f>SUM(F29,F32)</f>
        <v>6100</v>
      </c>
      <c r="G28" s="71">
        <f t="shared" ref="G28:H28" si="9">SUM(G29,G32)</f>
        <v>6100</v>
      </c>
      <c r="H28" s="71">
        <f t="shared" si="9"/>
        <v>6100</v>
      </c>
    </row>
    <row r="29" spans="1:8" s="74" customFormat="1" ht="25.5" x14ac:dyDescent="0.25">
      <c r="A29" s="76"/>
      <c r="B29" s="17">
        <v>661</v>
      </c>
      <c r="C29" s="17" t="s">
        <v>196</v>
      </c>
      <c r="D29" s="73">
        <f>SUM(D30:D31)</f>
        <v>4694.42</v>
      </c>
      <c r="E29" s="73">
        <f>SUM(E30:E31)</f>
        <v>6000</v>
      </c>
      <c r="F29" s="73">
        <f t="shared" ref="F29:H29" si="10">SUM(F30:F31)</f>
        <v>1000</v>
      </c>
      <c r="G29" s="73">
        <f t="shared" si="10"/>
        <v>1000</v>
      </c>
      <c r="H29" s="73">
        <f t="shared" si="10"/>
        <v>1000</v>
      </c>
    </row>
    <row r="30" spans="1:8" ht="25.5" x14ac:dyDescent="0.25">
      <c r="A30" s="10"/>
      <c r="B30" s="15">
        <v>6614</v>
      </c>
      <c r="C30" s="15" t="s">
        <v>197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1:8" x14ac:dyDescent="0.25">
      <c r="A31" s="10"/>
      <c r="B31" s="15">
        <v>6615</v>
      </c>
      <c r="C31" s="15" t="s">
        <v>184</v>
      </c>
      <c r="D31" s="8">
        <v>4694.42</v>
      </c>
      <c r="E31" s="8">
        <v>6000</v>
      </c>
      <c r="F31" s="8">
        <v>1000</v>
      </c>
      <c r="G31" s="8">
        <v>1000</v>
      </c>
      <c r="H31" s="8">
        <v>1000</v>
      </c>
    </row>
    <row r="32" spans="1:8" s="74" customFormat="1" ht="51" x14ac:dyDescent="0.25">
      <c r="A32" s="76"/>
      <c r="B32" s="17">
        <v>663</v>
      </c>
      <c r="C32" s="17" t="s">
        <v>198</v>
      </c>
      <c r="D32" s="73">
        <f>SUM(D33:D34)</f>
        <v>3645.05</v>
      </c>
      <c r="E32" s="73">
        <f>SUM(E33:E34)</f>
        <v>1800</v>
      </c>
      <c r="F32" s="73">
        <f t="shared" ref="F32:H32" si="11">SUM(F33:F34)</f>
        <v>5100</v>
      </c>
      <c r="G32" s="73">
        <f t="shared" si="11"/>
        <v>5100</v>
      </c>
      <c r="H32" s="73">
        <f t="shared" si="11"/>
        <v>5100</v>
      </c>
    </row>
    <row r="33" spans="1:8" x14ac:dyDescent="0.25">
      <c r="A33" s="10"/>
      <c r="B33" s="15">
        <v>6631</v>
      </c>
      <c r="C33" s="15" t="s">
        <v>199</v>
      </c>
      <c r="D33" s="8">
        <v>3184.05</v>
      </c>
      <c r="E33" s="8">
        <v>1500</v>
      </c>
      <c r="F33" s="8">
        <v>4800</v>
      </c>
      <c r="G33" s="8">
        <v>4800</v>
      </c>
      <c r="H33" s="8">
        <v>4800</v>
      </c>
    </row>
    <row r="34" spans="1:8" s="72" customFormat="1" x14ac:dyDescent="0.25">
      <c r="A34" s="11"/>
      <c r="B34" s="11">
        <v>6632</v>
      </c>
      <c r="C34" s="11" t="s">
        <v>200</v>
      </c>
      <c r="D34" s="8">
        <v>461</v>
      </c>
      <c r="E34" s="8">
        <v>300</v>
      </c>
      <c r="F34" s="8">
        <v>300</v>
      </c>
      <c r="G34" s="8">
        <v>300</v>
      </c>
      <c r="H34" s="8">
        <v>300</v>
      </c>
    </row>
    <row r="35" spans="1:8" s="64" customFormat="1" ht="51" x14ac:dyDescent="0.25">
      <c r="A35" s="26"/>
      <c r="B35" s="26">
        <v>67</v>
      </c>
      <c r="C35" s="10" t="s">
        <v>28</v>
      </c>
      <c r="D35" s="71">
        <f>SUM(D36)</f>
        <v>77229.63</v>
      </c>
      <c r="E35" s="71">
        <f t="shared" ref="E35:H36" si="12">SUM(E36)</f>
        <v>83031.58</v>
      </c>
      <c r="F35" s="71">
        <f t="shared" si="12"/>
        <v>85460.69</v>
      </c>
      <c r="G35" s="71">
        <f t="shared" si="12"/>
        <v>85460.69</v>
      </c>
      <c r="H35" s="71">
        <f t="shared" si="12"/>
        <v>85460.69</v>
      </c>
    </row>
    <row r="36" spans="1:8" s="74" customFormat="1" ht="51" x14ac:dyDescent="0.25">
      <c r="A36" s="12"/>
      <c r="B36" s="12">
        <v>671</v>
      </c>
      <c r="C36" s="17" t="s">
        <v>189</v>
      </c>
      <c r="D36" s="73">
        <f>SUM(D37)</f>
        <v>77229.63</v>
      </c>
      <c r="E36" s="73">
        <f t="shared" si="12"/>
        <v>83031.58</v>
      </c>
      <c r="F36" s="73">
        <f t="shared" si="12"/>
        <v>85460.69</v>
      </c>
      <c r="G36" s="73">
        <f t="shared" si="12"/>
        <v>85460.69</v>
      </c>
      <c r="H36" s="73">
        <f t="shared" si="12"/>
        <v>85460.69</v>
      </c>
    </row>
    <row r="37" spans="1:8" ht="38.25" x14ac:dyDescent="0.25">
      <c r="A37" s="11"/>
      <c r="B37" s="11">
        <v>6711</v>
      </c>
      <c r="C37" s="15" t="s">
        <v>185</v>
      </c>
      <c r="D37" s="8">
        <v>77229.63</v>
      </c>
      <c r="E37" s="8">
        <v>83031.58</v>
      </c>
      <c r="F37" s="8">
        <v>85460.69</v>
      </c>
      <c r="G37" s="8">
        <v>85460.69</v>
      </c>
      <c r="H37" s="8">
        <v>85460.69</v>
      </c>
    </row>
    <row r="38" spans="1:8" ht="25.5" x14ac:dyDescent="0.25">
      <c r="A38" s="13">
        <v>7</v>
      </c>
      <c r="B38" s="14"/>
      <c r="C38" s="24" t="s">
        <v>8</v>
      </c>
      <c r="D38" s="71">
        <f>SUM(D39)</f>
        <v>0</v>
      </c>
      <c r="E38" s="71">
        <f t="shared" ref="E38:H38" si="13">SUM(E39)</f>
        <v>0</v>
      </c>
      <c r="F38" s="71">
        <f t="shared" si="13"/>
        <v>0</v>
      </c>
      <c r="G38" s="71">
        <f t="shared" si="13"/>
        <v>0</v>
      </c>
      <c r="H38" s="71">
        <f t="shared" si="13"/>
        <v>0</v>
      </c>
    </row>
    <row r="39" spans="1:8" ht="38.25" x14ac:dyDescent="0.25">
      <c r="A39" s="15"/>
      <c r="B39" s="15">
        <v>72</v>
      </c>
      <c r="C39" s="25" t="s">
        <v>26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</row>
    <row r="40" spans="1:8" x14ac:dyDescent="0.25">
      <c r="A40" s="13">
        <v>9</v>
      </c>
      <c r="B40" s="14"/>
      <c r="C40" s="24" t="s">
        <v>251</v>
      </c>
      <c r="D40" s="71">
        <f>SUM(D41)</f>
        <v>0</v>
      </c>
      <c r="E40" s="71">
        <f t="shared" ref="E40:H41" si="14">SUM(E41)</f>
        <v>-1000</v>
      </c>
      <c r="F40" s="71">
        <f>SUM(F41)</f>
        <v>11040</v>
      </c>
      <c r="G40" s="71">
        <f t="shared" si="14"/>
        <v>11040</v>
      </c>
      <c r="H40" s="71">
        <f t="shared" si="14"/>
        <v>11040</v>
      </c>
    </row>
    <row r="41" spans="1:8" x14ac:dyDescent="0.25">
      <c r="A41" s="15"/>
      <c r="B41" s="15">
        <v>92</v>
      </c>
      <c r="C41" s="25" t="s">
        <v>252</v>
      </c>
      <c r="D41" s="8">
        <f>SUM(D42)</f>
        <v>0</v>
      </c>
      <c r="E41" s="8">
        <f t="shared" si="14"/>
        <v>-1000</v>
      </c>
      <c r="F41" s="8">
        <f t="shared" si="14"/>
        <v>11040</v>
      </c>
      <c r="G41" s="8">
        <f t="shared" si="14"/>
        <v>11040</v>
      </c>
      <c r="H41" s="8">
        <f t="shared" si="14"/>
        <v>11040</v>
      </c>
    </row>
    <row r="42" spans="1:8" s="74" customFormat="1" ht="25.5" x14ac:dyDescent="0.25">
      <c r="A42" s="12"/>
      <c r="B42" s="12">
        <v>921</v>
      </c>
      <c r="C42" s="17" t="s">
        <v>253</v>
      </c>
      <c r="D42" s="73">
        <f>SUM(D43:D44)</f>
        <v>0</v>
      </c>
      <c r="E42" s="73">
        <f t="shared" ref="E42:H42" si="15">SUM(E43:E44)</f>
        <v>-1000</v>
      </c>
      <c r="F42" s="73">
        <f t="shared" si="15"/>
        <v>11040</v>
      </c>
      <c r="G42" s="73">
        <f t="shared" si="15"/>
        <v>11040</v>
      </c>
      <c r="H42" s="73">
        <f t="shared" si="15"/>
        <v>11040</v>
      </c>
    </row>
    <row r="43" spans="1:8" x14ac:dyDescent="0.25">
      <c r="A43" s="11"/>
      <c r="B43" s="11">
        <v>9221</v>
      </c>
      <c r="C43" s="15" t="s">
        <v>254</v>
      </c>
      <c r="D43" s="8">
        <v>0</v>
      </c>
      <c r="E43" s="8">
        <v>0</v>
      </c>
      <c r="F43" s="8">
        <v>11040</v>
      </c>
      <c r="G43" s="8">
        <v>11040</v>
      </c>
      <c r="H43" s="8">
        <v>11040</v>
      </c>
    </row>
    <row r="44" spans="1:8" x14ac:dyDescent="0.25">
      <c r="A44" s="11"/>
      <c r="B44" s="11">
        <v>9222</v>
      </c>
      <c r="C44" s="15" t="s">
        <v>255</v>
      </c>
      <c r="D44" s="8">
        <v>0</v>
      </c>
      <c r="E44" s="8">
        <v>-1000</v>
      </c>
      <c r="F44" s="8">
        <v>0</v>
      </c>
      <c r="G44" s="8">
        <v>0</v>
      </c>
      <c r="H44" s="8">
        <v>0</v>
      </c>
    </row>
    <row r="47" spans="1:8" ht="15.75" x14ac:dyDescent="0.25">
      <c r="A47" s="93" t="s">
        <v>42</v>
      </c>
      <c r="B47" s="112"/>
      <c r="C47" s="112"/>
      <c r="D47" s="112"/>
      <c r="E47" s="112"/>
      <c r="F47" s="112"/>
      <c r="G47" s="112"/>
      <c r="H47" s="112"/>
    </row>
    <row r="48" spans="1:8" ht="18" x14ac:dyDescent="0.25">
      <c r="A48" s="4"/>
      <c r="B48" s="4"/>
      <c r="C48" s="4"/>
      <c r="D48" s="4"/>
      <c r="E48" s="4"/>
      <c r="F48" s="4"/>
      <c r="G48" s="5"/>
      <c r="H48" s="5"/>
    </row>
    <row r="49" spans="1:8" ht="25.5" x14ac:dyDescent="0.25">
      <c r="A49" s="19" t="s">
        <v>5</v>
      </c>
      <c r="B49" s="18" t="s">
        <v>6</v>
      </c>
      <c r="C49" s="18" t="s">
        <v>9</v>
      </c>
      <c r="D49" s="18" t="s">
        <v>239</v>
      </c>
      <c r="E49" s="19" t="s">
        <v>240</v>
      </c>
      <c r="F49" s="19" t="s">
        <v>243</v>
      </c>
      <c r="G49" s="19" t="s">
        <v>32</v>
      </c>
      <c r="H49" s="19" t="s">
        <v>244</v>
      </c>
    </row>
    <row r="50" spans="1:8" x14ac:dyDescent="0.25">
      <c r="A50" s="37"/>
      <c r="B50" s="38"/>
      <c r="C50" s="36" t="s">
        <v>1</v>
      </c>
      <c r="D50" s="78">
        <f>SUM(D51,D103)</f>
        <v>1363491.5800000003</v>
      </c>
      <c r="E50" s="78">
        <f t="shared" ref="E50:H50" si="16">SUM(E51,E103)</f>
        <v>1373733.58</v>
      </c>
      <c r="F50" s="78">
        <f>SUM(F51,F103)</f>
        <v>1643101.88</v>
      </c>
      <c r="G50" s="78">
        <f t="shared" si="16"/>
        <v>1643101.88</v>
      </c>
      <c r="H50" s="78">
        <f t="shared" si="16"/>
        <v>1643101.88</v>
      </c>
    </row>
    <row r="51" spans="1:8" x14ac:dyDescent="0.25">
      <c r="A51" s="10">
        <v>3</v>
      </c>
      <c r="B51" s="10"/>
      <c r="C51" s="10" t="s">
        <v>10</v>
      </c>
      <c r="D51" s="8">
        <f>SUM(D52,D61,D87,D91,D100,D96)</f>
        <v>1352198.0000000002</v>
      </c>
      <c r="E51" s="8">
        <f t="shared" ref="E51:H51" si="17">SUM(E52,E61,E87,E91,E100,E96)</f>
        <v>1368933.58</v>
      </c>
      <c r="F51" s="8">
        <f t="shared" si="17"/>
        <v>1632801.88</v>
      </c>
      <c r="G51" s="8">
        <f t="shared" si="17"/>
        <v>1632801.88</v>
      </c>
      <c r="H51" s="8">
        <f t="shared" si="17"/>
        <v>1632801.88</v>
      </c>
    </row>
    <row r="52" spans="1:8" s="64" customFormat="1" x14ac:dyDescent="0.25">
      <c r="A52" s="10"/>
      <c r="B52" s="10">
        <v>31</v>
      </c>
      <c r="C52" s="10" t="s">
        <v>11</v>
      </c>
      <c r="D52" s="71">
        <f>SUM(D53,D57,D59)</f>
        <v>1068139.6499999999</v>
      </c>
      <c r="E52" s="71">
        <f t="shared" ref="E52:H52" si="18">SUM(E53,E57,E59)</f>
        <v>1151356.5</v>
      </c>
      <c r="F52" s="71">
        <f>SUM(F53,F57,F59)</f>
        <v>1401390.3499999999</v>
      </c>
      <c r="G52" s="71">
        <f t="shared" si="18"/>
        <v>1401390.3499999999</v>
      </c>
      <c r="H52" s="71">
        <f t="shared" si="18"/>
        <v>1401390.3499999999</v>
      </c>
    </row>
    <row r="53" spans="1:8" s="74" customFormat="1" x14ac:dyDescent="0.25">
      <c r="A53" s="76"/>
      <c r="B53" s="17">
        <v>311</v>
      </c>
      <c r="C53" s="17" t="s">
        <v>201</v>
      </c>
      <c r="D53" s="73">
        <f>SUM(D54:D56)</f>
        <v>877942.70000000007</v>
      </c>
      <c r="E53" s="73">
        <f>SUM(E54:E56)</f>
        <v>952015.2</v>
      </c>
      <c r="F53" s="73">
        <f>SUM(F54:F56)</f>
        <v>1170430</v>
      </c>
      <c r="G53" s="73">
        <f t="shared" ref="G53:H53" si="19">SUM(G54:G56)</f>
        <v>1170430</v>
      </c>
      <c r="H53" s="73">
        <f t="shared" si="19"/>
        <v>1170430</v>
      </c>
    </row>
    <row r="54" spans="1:8" x14ac:dyDescent="0.25">
      <c r="A54" s="10"/>
      <c r="B54" s="15">
        <v>3111</v>
      </c>
      <c r="C54" s="15" t="s">
        <v>202</v>
      </c>
      <c r="D54" s="8">
        <v>825798.91</v>
      </c>
      <c r="E54" s="8">
        <f>904000+6715.2</f>
        <v>910715.2</v>
      </c>
      <c r="F54" s="8">
        <f>1085000+6430</f>
        <v>1091430</v>
      </c>
      <c r="G54" s="8">
        <f t="shared" ref="G54:H54" si="20">1085000+6430</f>
        <v>1091430</v>
      </c>
      <c r="H54" s="8">
        <f t="shared" si="20"/>
        <v>1091430</v>
      </c>
    </row>
    <row r="55" spans="1:8" x14ac:dyDescent="0.25">
      <c r="A55" s="10"/>
      <c r="B55" s="15">
        <v>3113</v>
      </c>
      <c r="C55" s="15" t="s">
        <v>129</v>
      </c>
      <c r="D55" s="8">
        <v>13420.5</v>
      </c>
      <c r="E55" s="8">
        <v>14900</v>
      </c>
      <c r="F55" s="8">
        <v>24000</v>
      </c>
      <c r="G55" s="8">
        <v>24000</v>
      </c>
      <c r="H55" s="8">
        <v>24000</v>
      </c>
    </row>
    <row r="56" spans="1:8" ht="25.5" x14ac:dyDescent="0.25">
      <c r="A56" s="10"/>
      <c r="B56" s="15">
        <v>3114</v>
      </c>
      <c r="C56" s="15" t="s">
        <v>130</v>
      </c>
      <c r="D56" s="8">
        <v>38723.29</v>
      </c>
      <c r="E56" s="8">
        <v>26400</v>
      </c>
      <c r="F56" s="8">
        <v>55000</v>
      </c>
      <c r="G56" s="8">
        <v>55000</v>
      </c>
      <c r="H56" s="8">
        <v>55000</v>
      </c>
    </row>
    <row r="57" spans="1:8" s="74" customFormat="1" x14ac:dyDescent="0.25">
      <c r="A57" s="76"/>
      <c r="B57" s="17">
        <v>312</v>
      </c>
      <c r="C57" s="17" t="s">
        <v>119</v>
      </c>
      <c r="D57" s="73">
        <f>SUM(D58)</f>
        <v>45040.95</v>
      </c>
      <c r="E57" s="73">
        <f t="shared" ref="E57:H57" si="21">SUM(E58)</f>
        <v>41832.32</v>
      </c>
      <c r="F57" s="73">
        <f t="shared" si="21"/>
        <v>49965.4</v>
      </c>
      <c r="G57" s="73">
        <f t="shared" si="21"/>
        <v>49965.4</v>
      </c>
      <c r="H57" s="73">
        <f t="shared" si="21"/>
        <v>49965.4</v>
      </c>
    </row>
    <row r="58" spans="1:8" x14ac:dyDescent="0.25">
      <c r="A58" s="10"/>
      <c r="B58" s="15">
        <v>3121</v>
      </c>
      <c r="C58" s="15" t="s">
        <v>119</v>
      </c>
      <c r="D58" s="8">
        <v>45040.95</v>
      </c>
      <c r="E58" s="8">
        <f>17350+2500+1770+2000+15000+3000+212.32</f>
        <v>41832.32</v>
      </c>
      <c r="F58" s="8">
        <f>20500+2500+2700+16000+8000+265.4</f>
        <v>49965.4</v>
      </c>
      <c r="G58" s="8">
        <f t="shared" ref="G58:H58" si="22">20500+2500+2700+16000+8000+265.4</f>
        <v>49965.4</v>
      </c>
      <c r="H58" s="8">
        <f t="shared" si="22"/>
        <v>49965.4</v>
      </c>
    </row>
    <row r="59" spans="1:8" s="74" customFormat="1" x14ac:dyDescent="0.25">
      <c r="A59" s="76"/>
      <c r="B59" s="17">
        <v>313</v>
      </c>
      <c r="C59" s="17" t="s">
        <v>135</v>
      </c>
      <c r="D59" s="73">
        <f>SUM(D60)</f>
        <v>145156</v>
      </c>
      <c r="E59" s="73">
        <f t="shared" ref="E59:H59" si="23">SUM(E60)</f>
        <v>157508.98000000001</v>
      </c>
      <c r="F59" s="73">
        <f t="shared" si="23"/>
        <v>180994.95</v>
      </c>
      <c r="G59" s="73">
        <f t="shared" si="23"/>
        <v>180994.95</v>
      </c>
      <c r="H59" s="73">
        <f t="shared" si="23"/>
        <v>180994.95</v>
      </c>
    </row>
    <row r="60" spans="1:8" ht="25.5" x14ac:dyDescent="0.25">
      <c r="A60" s="10"/>
      <c r="B60" s="15">
        <v>3132</v>
      </c>
      <c r="C60" s="15" t="s">
        <v>136</v>
      </c>
      <c r="D60" s="8">
        <v>145156</v>
      </c>
      <c r="E60" s="8">
        <f>156500+1008.98</f>
        <v>157508.98000000001</v>
      </c>
      <c r="F60" s="8">
        <f>180000+994.95</f>
        <v>180994.95</v>
      </c>
      <c r="G60" s="8">
        <f t="shared" ref="G60:H60" si="24">180000+994.95</f>
        <v>180994.95</v>
      </c>
      <c r="H60" s="8">
        <f t="shared" si="24"/>
        <v>180994.95</v>
      </c>
    </row>
    <row r="61" spans="1:8" s="64" customFormat="1" x14ac:dyDescent="0.25">
      <c r="A61" s="26"/>
      <c r="B61" s="26">
        <v>32</v>
      </c>
      <c r="C61" s="70" t="s">
        <v>21</v>
      </c>
      <c r="D61" s="71">
        <f>SUM(D62,D66,D73,D82)</f>
        <v>185446.08000000002</v>
      </c>
      <c r="E61" s="71">
        <f t="shared" ref="E61:H61" si="25">SUM(E62,E66,E73,E82)</f>
        <v>188593.08</v>
      </c>
      <c r="F61" s="71">
        <f>SUM(F62,F66,F73,F82)</f>
        <v>201669.53</v>
      </c>
      <c r="G61" s="71">
        <f t="shared" si="25"/>
        <v>201669.53</v>
      </c>
      <c r="H61" s="71">
        <f t="shared" si="25"/>
        <v>201669.53</v>
      </c>
    </row>
    <row r="62" spans="1:8" s="74" customFormat="1" ht="25.5" x14ac:dyDescent="0.25">
      <c r="A62" s="12"/>
      <c r="B62" s="12">
        <v>321</v>
      </c>
      <c r="C62" s="16" t="s">
        <v>74</v>
      </c>
      <c r="D62" s="73">
        <f>SUM(D63:D65)</f>
        <v>29826.36</v>
      </c>
      <c r="E62" s="73">
        <f>SUM(E63:E65)</f>
        <v>32556.2</v>
      </c>
      <c r="F62" s="73">
        <f t="shared" ref="F62:H62" si="26">SUM(F63:F65)</f>
        <v>34150</v>
      </c>
      <c r="G62" s="73">
        <f t="shared" si="26"/>
        <v>34150</v>
      </c>
      <c r="H62" s="73">
        <f t="shared" si="26"/>
        <v>34150</v>
      </c>
    </row>
    <row r="63" spans="1:8" x14ac:dyDescent="0.25">
      <c r="A63" s="11"/>
      <c r="B63" s="11">
        <v>3211</v>
      </c>
      <c r="C63" s="75" t="s">
        <v>203</v>
      </c>
      <c r="D63" s="8">
        <v>6763.87</v>
      </c>
      <c r="E63" s="8">
        <f>2000+1000+106.2+1100+1000+2200</f>
        <v>7406.2</v>
      </c>
      <c r="F63" s="8">
        <f>2000+2000+1200+1100+2700</f>
        <v>9000</v>
      </c>
      <c r="G63" s="8">
        <f t="shared" ref="G63:H63" si="27">2000+2000+1200+1100+2700</f>
        <v>9000</v>
      </c>
      <c r="H63" s="8">
        <f t="shared" si="27"/>
        <v>9000</v>
      </c>
    </row>
    <row r="64" spans="1:8" ht="25.5" x14ac:dyDescent="0.25">
      <c r="A64" s="11"/>
      <c r="B64" s="11">
        <v>3212</v>
      </c>
      <c r="C64" s="75" t="s">
        <v>204</v>
      </c>
      <c r="D64" s="8">
        <v>22704.720000000001</v>
      </c>
      <c r="E64" s="8">
        <v>25000</v>
      </c>
      <c r="F64" s="8">
        <v>25000</v>
      </c>
      <c r="G64" s="8">
        <v>25000</v>
      </c>
      <c r="H64" s="8">
        <v>25000</v>
      </c>
    </row>
    <row r="65" spans="1:8" ht="25.5" x14ac:dyDescent="0.25">
      <c r="A65" s="11"/>
      <c r="B65" s="11">
        <v>3213</v>
      </c>
      <c r="C65" s="75" t="s">
        <v>230</v>
      </c>
      <c r="D65" s="8">
        <v>357.77</v>
      </c>
      <c r="E65" s="8">
        <v>150</v>
      </c>
      <c r="F65" s="8">
        <v>150</v>
      </c>
      <c r="G65" s="8">
        <v>150</v>
      </c>
      <c r="H65" s="8">
        <v>150</v>
      </c>
    </row>
    <row r="66" spans="1:8" s="74" customFormat="1" ht="25.5" x14ac:dyDescent="0.25">
      <c r="A66" s="12"/>
      <c r="B66" s="12">
        <v>322</v>
      </c>
      <c r="C66" s="16" t="s">
        <v>80</v>
      </c>
      <c r="D66" s="73">
        <f>SUM(D67:D72)</f>
        <v>125525.85</v>
      </c>
      <c r="E66" s="73">
        <f>SUM(E67:E72)</f>
        <v>128978.62999999999</v>
      </c>
      <c r="F66" s="73">
        <f>SUM(F67:F72)</f>
        <v>135355.38</v>
      </c>
      <c r="G66" s="73">
        <f t="shared" ref="G66:H66" si="28">SUM(G67:G72)</f>
        <v>135355.38</v>
      </c>
      <c r="H66" s="73">
        <f t="shared" si="28"/>
        <v>135355.38</v>
      </c>
    </row>
    <row r="67" spans="1:8" ht="25.5" x14ac:dyDescent="0.25">
      <c r="A67" s="11"/>
      <c r="B67" s="11">
        <v>3221</v>
      </c>
      <c r="C67" s="75" t="s">
        <v>205</v>
      </c>
      <c r="D67" s="8">
        <v>7379.83</v>
      </c>
      <c r="E67" s="8">
        <f>500+1000+500+250+2200+500+1000+1200</f>
        <v>7150</v>
      </c>
      <c r="F67" s="8">
        <f>500+2000+500+250+2300+400+1200+1200</f>
        <v>8350</v>
      </c>
      <c r="G67" s="8">
        <f t="shared" ref="G67:H67" si="29">500+2000+500+250+2300+400+1200+1200</f>
        <v>8350</v>
      </c>
      <c r="H67" s="8">
        <f t="shared" si="29"/>
        <v>8350</v>
      </c>
    </row>
    <row r="68" spans="1:8" x14ac:dyDescent="0.25">
      <c r="A68" s="11"/>
      <c r="B68" s="11">
        <v>3222</v>
      </c>
      <c r="C68" s="75" t="s">
        <v>206</v>
      </c>
      <c r="D68" s="8">
        <v>75353.08</v>
      </c>
      <c r="E68" s="8">
        <f>75000+7851.62+740+197.01</f>
        <v>83788.62999999999</v>
      </c>
      <c r="F68" s="8">
        <f>85000+2666.24+399.14</f>
        <v>88065.38</v>
      </c>
      <c r="G68" s="8">
        <f t="shared" ref="G68:H68" si="30">85000+2666.24+399.14</f>
        <v>88065.38</v>
      </c>
      <c r="H68" s="8">
        <f t="shared" si="30"/>
        <v>88065.38</v>
      </c>
    </row>
    <row r="69" spans="1:8" x14ac:dyDescent="0.25">
      <c r="A69" s="11"/>
      <c r="B69" s="11">
        <v>3223</v>
      </c>
      <c r="C69" s="75" t="s">
        <v>207</v>
      </c>
      <c r="D69" s="8">
        <v>40629.86</v>
      </c>
      <c r="E69" s="8">
        <f>7930+27560+350</f>
        <v>35840</v>
      </c>
      <c r="F69" s="8">
        <f>7930+27560+350</f>
        <v>35840</v>
      </c>
      <c r="G69" s="8">
        <f t="shared" ref="G69:H69" si="31">7930+27560+350</f>
        <v>35840</v>
      </c>
      <c r="H69" s="8">
        <f t="shared" si="31"/>
        <v>35840</v>
      </c>
    </row>
    <row r="70" spans="1:8" ht="25.5" x14ac:dyDescent="0.25">
      <c r="A70" s="11"/>
      <c r="B70" s="11">
        <v>3224</v>
      </c>
      <c r="C70" s="75" t="s">
        <v>208</v>
      </c>
      <c r="D70" s="8">
        <v>2037.07</v>
      </c>
      <c r="E70" s="8">
        <v>1500</v>
      </c>
      <c r="F70" s="8">
        <v>1600</v>
      </c>
      <c r="G70" s="8">
        <v>1600</v>
      </c>
      <c r="H70" s="8">
        <v>1600</v>
      </c>
    </row>
    <row r="71" spans="1:8" x14ac:dyDescent="0.25">
      <c r="A71" s="11"/>
      <c r="B71" s="11">
        <v>3225</v>
      </c>
      <c r="C71" s="75" t="s">
        <v>209</v>
      </c>
      <c r="D71" s="8">
        <v>0</v>
      </c>
      <c r="E71" s="8"/>
      <c r="F71" s="8">
        <v>0</v>
      </c>
      <c r="G71" s="8">
        <v>0</v>
      </c>
      <c r="H71" s="8">
        <v>0</v>
      </c>
    </row>
    <row r="72" spans="1:8" ht="25.5" x14ac:dyDescent="0.25">
      <c r="A72" s="11"/>
      <c r="B72" s="11">
        <v>3227</v>
      </c>
      <c r="C72" s="75" t="s">
        <v>89</v>
      </c>
      <c r="D72" s="8">
        <v>126.01</v>
      </c>
      <c r="E72" s="8">
        <v>700</v>
      </c>
      <c r="F72" s="8">
        <v>1500</v>
      </c>
      <c r="G72" s="8">
        <v>1500</v>
      </c>
      <c r="H72" s="8">
        <v>1500</v>
      </c>
    </row>
    <row r="73" spans="1:8" s="74" customFormat="1" x14ac:dyDescent="0.25">
      <c r="A73" s="12"/>
      <c r="B73" s="12">
        <v>323</v>
      </c>
      <c r="C73" s="16" t="s">
        <v>90</v>
      </c>
      <c r="D73" s="73">
        <f>SUM(D74:D81)</f>
        <v>18377.489999999998</v>
      </c>
      <c r="E73" s="73">
        <f>SUM(E74:E81)</f>
        <v>18698.25</v>
      </c>
      <c r="F73" s="73">
        <f>SUM(F74:F81)</f>
        <v>20207</v>
      </c>
      <c r="G73" s="73">
        <f t="shared" ref="G73:H73" si="32">SUM(G74:G81)</f>
        <v>20207</v>
      </c>
      <c r="H73" s="73">
        <f t="shared" si="32"/>
        <v>20207</v>
      </c>
    </row>
    <row r="74" spans="1:8" ht="25.5" x14ac:dyDescent="0.25">
      <c r="A74" s="11"/>
      <c r="B74" s="11">
        <v>3231</v>
      </c>
      <c r="C74" s="75" t="s">
        <v>210</v>
      </c>
      <c r="D74" s="8">
        <v>3101.46</v>
      </c>
      <c r="E74" s="8">
        <f>2400+250</f>
        <v>2650</v>
      </c>
      <c r="F74" s="8">
        <f>2100+200+660</f>
        <v>2960</v>
      </c>
      <c r="G74" s="8">
        <f t="shared" ref="G74:H74" si="33">2100+200+660</f>
        <v>2960</v>
      </c>
      <c r="H74" s="8">
        <f t="shared" si="33"/>
        <v>2960</v>
      </c>
    </row>
    <row r="75" spans="1:8" ht="25.5" x14ac:dyDescent="0.25">
      <c r="A75" s="11"/>
      <c r="B75" s="11">
        <v>3232</v>
      </c>
      <c r="C75" s="75" t="s">
        <v>211</v>
      </c>
      <c r="D75" s="8">
        <v>3517.18</v>
      </c>
      <c r="E75" s="8">
        <f>3700+1567.25</f>
        <v>5267.25</v>
      </c>
      <c r="F75" s="8">
        <v>3700</v>
      </c>
      <c r="G75" s="8">
        <v>3700</v>
      </c>
      <c r="H75" s="8">
        <v>3700</v>
      </c>
    </row>
    <row r="76" spans="1:8" ht="25.5" x14ac:dyDescent="0.25">
      <c r="A76" s="11"/>
      <c r="B76" s="11">
        <v>3233</v>
      </c>
      <c r="C76" s="75" t="s">
        <v>231</v>
      </c>
      <c r="D76" s="8">
        <v>78.75</v>
      </c>
      <c r="E76" s="8">
        <v>600</v>
      </c>
      <c r="F76" s="8">
        <v>0</v>
      </c>
      <c r="G76" s="8">
        <v>0</v>
      </c>
      <c r="H76" s="8">
        <v>0</v>
      </c>
    </row>
    <row r="77" spans="1:8" x14ac:dyDescent="0.25">
      <c r="A77" s="11"/>
      <c r="B77" s="11">
        <v>3234</v>
      </c>
      <c r="C77" s="75" t="s">
        <v>212</v>
      </c>
      <c r="D77" s="8">
        <v>4890.21</v>
      </c>
      <c r="E77" s="8">
        <f>2300+600+1117</f>
        <v>4017</v>
      </c>
      <c r="F77" s="8">
        <f>2600+1100+1313</f>
        <v>5013</v>
      </c>
      <c r="G77" s="8">
        <f t="shared" ref="G77:H77" si="34">2600+1100+1313</f>
        <v>5013</v>
      </c>
      <c r="H77" s="8">
        <f t="shared" si="34"/>
        <v>5013</v>
      </c>
    </row>
    <row r="78" spans="1:8" ht="25.5" x14ac:dyDescent="0.25">
      <c r="A78" s="11"/>
      <c r="B78" s="11">
        <v>3236</v>
      </c>
      <c r="C78" s="75" t="s">
        <v>213</v>
      </c>
      <c r="D78" s="8">
        <v>2399.17</v>
      </c>
      <c r="E78" s="8">
        <f>2000+130+700</f>
        <v>2830</v>
      </c>
      <c r="F78" s="8">
        <f>500+2000+130+850</f>
        <v>3480</v>
      </c>
      <c r="G78" s="8">
        <f t="shared" ref="G78:H78" si="35">500+2000+130+850</f>
        <v>3480</v>
      </c>
      <c r="H78" s="8">
        <f t="shared" si="35"/>
        <v>3480</v>
      </c>
    </row>
    <row r="79" spans="1:8" ht="25.5" x14ac:dyDescent="0.25">
      <c r="A79" s="11"/>
      <c r="B79" s="11">
        <v>3237</v>
      </c>
      <c r="C79" s="75" t="s">
        <v>232</v>
      </c>
      <c r="D79" s="8">
        <v>929.04</v>
      </c>
      <c r="E79" s="8"/>
      <c r="F79" s="8">
        <v>0</v>
      </c>
      <c r="G79" s="8">
        <v>0</v>
      </c>
      <c r="H79" s="8">
        <v>0</v>
      </c>
    </row>
    <row r="80" spans="1:8" x14ac:dyDescent="0.25">
      <c r="A80" s="11"/>
      <c r="B80" s="11">
        <v>3238</v>
      </c>
      <c r="C80" s="75" t="s">
        <v>214</v>
      </c>
      <c r="D80" s="8">
        <v>3461.68</v>
      </c>
      <c r="E80" s="8">
        <v>2834</v>
      </c>
      <c r="F80" s="8">
        <v>4554</v>
      </c>
      <c r="G80" s="8">
        <v>4554</v>
      </c>
      <c r="H80" s="8">
        <v>4554</v>
      </c>
    </row>
    <row r="81" spans="1:8" x14ac:dyDescent="0.25">
      <c r="A81" s="11"/>
      <c r="B81" s="11">
        <v>3239</v>
      </c>
      <c r="C81" s="75" t="s">
        <v>215</v>
      </c>
      <c r="D81" s="8">
        <v>0</v>
      </c>
      <c r="E81" s="8">
        <v>500</v>
      </c>
      <c r="F81" s="8">
        <v>500</v>
      </c>
      <c r="G81" s="8">
        <v>500</v>
      </c>
      <c r="H81" s="8">
        <v>500</v>
      </c>
    </row>
    <row r="82" spans="1:8" s="74" customFormat="1" ht="25.5" x14ac:dyDescent="0.25">
      <c r="A82" s="12"/>
      <c r="B82" s="12">
        <v>329</v>
      </c>
      <c r="C82" s="16" t="s">
        <v>101</v>
      </c>
      <c r="D82" s="73">
        <f>SUM(D83:D86)</f>
        <v>11716.380000000001</v>
      </c>
      <c r="E82" s="73">
        <f t="shared" ref="E82:H82" si="36">SUM(E83:E86)</f>
        <v>8360</v>
      </c>
      <c r="F82" s="73">
        <f>SUM(F83:F86)</f>
        <v>11957.15</v>
      </c>
      <c r="G82" s="73">
        <f t="shared" si="36"/>
        <v>11957.15</v>
      </c>
      <c r="H82" s="73">
        <f t="shared" si="36"/>
        <v>11957.15</v>
      </c>
    </row>
    <row r="83" spans="1:8" s="72" customFormat="1" x14ac:dyDescent="0.25">
      <c r="A83" s="11"/>
      <c r="B83" s="11">
        <v>3293</v>
      </c>
      <c r="C83" s="75" t="s">
        <v>150</v>
      </c>
      <c r="D83" s="8">
        <v>1457.56</v>
      </c>
      <c r="E83" s="8">
        <v>0</v>
      </c>
      <c r="F83" s="8">
        <v>0</v>
      </c>
      <c r="G83" s="8">
        <v>0</v>
      </c>
      <c r="H83" s="8">
        <v>0</v>
      </c>
    </row>
    <row r="84" spans="1:8" x14ac:dyDescent="0.25">
      <c r="A84" s="11"/>
      <c r="B84" s="11">
        <v>3294</v>
      </c>
      <c r="C84" s="75" t="s">
        <v>216</v>
      </c>
      <c r="D84" s="8">
        <v>29.27</v>
      </c>
      <c r="E84" s="8">
        <v>15</v>
      </c>
      <c r="F84" s="8">
        <v>100</v>
      </c>
      <c r="G84" s="8">
        <v>100</v>
      </c>
      <c r="H84" s="8">
        <v>100</v>
      </c>
    </row>
    <row r="85" spans="1:8" x14ac:dyDescent="0.25">
      <c r="A85" s="11"/>
      <c r="B85" s="11">
        <v>3295</v>
      </c>
      <c r="C85" s="75" t="s">
        <v>217</v>
      </c>
      <c r="D85" s="8">
        <v>3328.85</v>
      </c>
      <c r="E85" s="8">
        <v>3360</v>
      </c>
      <c r="F85" s="8">
        <v>3700</v>
      </c>
      <c r="G85" s="8">
        <v>3700</v>
      </c>
      <c r="H85" s="8">
        <v>3700</v>
      </c>
    </row>
    <row r="86" spans="1:8" ht="25.5" x14ac:dyDescent="0.25">
      <c r="A86" s="11"/>
      <c r="B86" s="11">
        <v>3299</v>
      </c>
      <c r="C86" s="75" t="s">
        <v>101</v>
      </c>
      <c r="D86" s="8">
        <v>6900.7</v>
      </c>
      <c r="E86" s="8">
        <f>1985+3000</f>
        <v>4985</v>
      </c>
      <c r="F86" s="8">
        <f>5000+3157.15</f>
        <v>8157.15</v>
      </c>
      <c r="G86" s="8">
        <f t="shared" ref="G86:H86" si="37">5000+3157.15</f>
        <v>8157.15</v>
      </c>
      <c r="H86" s="8">
        <f t="shared" si="37"/>
        <v>8157.15</v>
      </c>
    </row>
    <row r="87" spans="1:8" s="64" customFormat="1" x14ac:dyDescent="0.25">
      <c r="A87" s="26"/>
      <c r="B87" s="26">
        <v>34</v>
      </c>
      <c r="C87" s="70" t="s">
        <v>102</v>
      </c>
      <c r="D87" s="71">
        <f>SUM(D88)</f>
        <v>138.62</v>
      </c>
      <c r="E87" s="71">
        <f t="shared" ref="E87:H87" si="38">SUM(E88)</f>
        <v>0</v>
      </c>
      <c r="F87" s="71">
        <f t="shared" si="38"/>
        <v>0</v>
      </c>
      <c r="G87" s="71">
        <f t="shared" si="38"/>
        <v>0</v>
      </c>
      <c r="H87" s="71">
        <f t="shared" si="38"/>
        <v>0</v>
      </c>
    </row>
    <row r="88" spans="1:8" s="74" customFormat="1" x14ac:dyDescent="0.25">
      <c r="A88" s="12"/>
      <c r="B88" s="12">
        <v>343</v>
      </c>
      <c r="C88" s="16" t="s">
        <v>103</v>
      </c>
      <c r="D88" s="73">
        <f>SUM(D89:D90)</f>
        <v>138.62</v>
      </c>
      <c r="E88" s="73">
        <f t="shared" ref="E88:H88" si="39">SUM(E89:E90)</f>
        <v>0</v>
      </c>
      <c r="F88" s="73">
        <f t="shared" si="39"/>
        <v>0</v>
      </c>
      <c r="G88" s="73">
        <f t="shared" si="39"/>
        <v>0</v>
      </c>
      <c r="H88" s="73">
        <f t="shared" si="39"/>
        <v>0</v>
      </c>
    </row>
    <row r="89" spans="1:8" ht="25.5" x14ac:dyDescent="0.25">
      <c r="A89" s="11"/>
      <c r="B89" s="11">
        <v>3431</v>
      </c>
      <c r="C89" s="75" t="s">
        <v>218</v>
      </c>
      <c r="D89" s="8">
        <v>138.62</v>
      </c>
      <c r="E89" s="8">
        <v>0</v>
      </c>
      <c r="F89" s="8">
        <v>0</v>
      </c>
      <c r="G89" s="8">
        <v>0</v>
      </c>
      <c r="H89" s="8">
        <v>0</v>
      </c>
    </row>
    <row r="90" spans="1:8" ht="38.25" x14ac:dyDescent="0.25">
      <c r="A90" s="11"/>
      <c r="B90" s="11">
        <v>3432</v>
      </c>
      <c r="C90" s="75" t="s">
        <v>219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</row>
    <row r="91" spans="1:8" s="64" customFormat="1" ht="38.25" x14ac:dyDescent="0.25">
      <c r="A91" s="26"/>
      <c r="B91" s="26">
        <v>36</v>
      </c>
      <c r="C91" s="70" t="s">
        <v>154</v>
      </c>
      <c r="D91" s="71">
        <f>SUM(D92,D94)</f>
        <v>83726.320000000007</v>
      </c>
      <c r="E91" s="71">
        <f t="shared" ref="E91:H91" si="40">SUM(E92,E94)</f>
        <v>0</v>
      </c>
      <c r="F91" s="71">
        <f t="shared" si="40"/>
        <v>0</v>
      </c>
      <c r="G91" s="71">
        <f t="shared" si="40"/>
        <v>0</v>
      </c>
      <c r="H91" s="71">
        <f t="shared" si="40"/>
        <v>0</v>
      </c>
    </row>
    <row r="92" spans="1:8" s="74" customFormat="1" x14ac:dyDescent="0.25">
      <c r="A92" s="12"/>
      <c r="B92" s="12">
        <v>361</v>
      </c>
      <c r="C92" s="16" t="s">
        <v>155</v>
      </c>
      <c r="D92" s="73">
        <f>SUM(D93)</f>
        <v>74827.490000000005</v>
      </c>
      <c r="E92" s="73">
        <f t="shared" ref="E92:H92" si="41">SUM(E93)</f>
        <v>0</v>
      </c>
      <c r="F92" s="73">
        <f t="shared" si="41"/>
        <v>0</v>
      </c>
      <c r="G92" s="73">
        <f t="shared" si="41"/>
        <v>0</v>
      </c>
      <c r="H92" s="73">
        <f t="shared" si="41"/>
        <v>0</v>
      </c>
    </row>
    <row r="93" spans="1:8" ht="25.5" x14ac:dyDescent="0.25">
      <c r="A93" s="11"/>
      <c r="B93" s="11">
        <v>3611</v>
      </c>
      <c r="C93" s="75" t="s">
        <v>220</v>
      </c>
      <c r="D93" s="8">
        <v>74827.490000000005</v>
      </c>
      <c r="E93" s="8">
        <v>0</v>
      </c>
      <c r="F93" s="8">
        <v>0</v>
      </c>
      <c r="G93" s="8"/>
      <c r="H93" s="8"/>
    </row>
    <row r="94" spans="1:8" s="74" customFormat="1" ht="25.5" x14ac:dyDescent="0.25">
      <c r="A94" s="12"/>
      <c r="B94" s="12">
        <v>368</v>
      </c>
      <c r="C94" s="16" t="s">
        <v>157</v>
      </c>
      <c r="D94" s="73">
        <f>SUM(D95)</f>
        <v>8898.83</v>
      </c>
      <c r="E94" s="73">
        <f t="shared" ref="E94:H94" si="42">SUM(E95)</f>
        <v>0</v>
      </c>
      <c r="F94" s="73">
        <f t="shared" si="42"/>
        <v>0</v>
      </c>
      <c r="G94" s="73">
        <f t="shared" si="42"/>
        <v>0</v>
      </c>
      <c r="H94" s="73">
        <f t="shared" si="42"/>
        <v>0</v>
      </c>
    </row>
    <row r="95" spans="1:8" ht="25.5" x14ac:dyDescent="0.25">
      <c r="A95" s="11"/>
      <c r="B95" s="11">
        <v>3681</v>
      </c>
      <c r="C95" s="75" t="s">
        <v>190</v>
      </c>
      <c r="D95" s="8">
        <v>8898.83</v>
      </c>
      <c r="E95" s="8">
        <v>0</v>
      </c>
      <c r="F95" s="8">
        <v>0</v>
      </c>
      <c r="G95" s="8">
        <v>0</v>
      </c>
      <c r="H95" s="8">
        <v>0</v>
      </c>
    </row>
    <row r="96" spans="1:8" s="64" customFormat="1" ht="51" x14ac:dyDescent="0.25">
      <c r="A96" s="26"/>
      <c r="B96" s="26">
        <v>37</v>
      </c>
      <c r="C96" s="70" t="s">
        <v>105</v>
      </c>
      <c r="D96" s="71">
        <f>SUM(D97)</f>
        <v>13995.29</v>
      </c>
      <c r="E96" s="71">
        <f t="shared" ref="E96:H96" si="43">SUM(E97)</f>
        <v>28984</v>
      </c>
      <c r="F96" s="71">
        <f t="shared" si="43"/>
        <v>28992</v>
      </c>
      <c r="G96" s="71">
        <f t="shared" si="43"/>
        <v>28992</v>
      </c>
      <c r="H96" s="71">
        <f t="shared" si="43"/>
        <v>28992</v>
      </c>
    </row>
    <row r="97" spans="1:8" s="74" customFormat="1" ht="25.5" x14ac:dyDescent="0.25">
      <c r="A97" s="12"/>
      <c r="B97" s="12">
        <v>372</v>
      </c>
      <c r="C97" s="16" t="s">
        <v>106</v>
      </c>
      <c r="D97" s="73">
        <f>SUM(D98:D99)</f>
        <v>13995.29</v>
      </c>
      <c r="E97" s="73">
        <f t="shared" ref="E97:H97" si="44">SUM(E98:E99)</f>
        <v>28984</v>
      </c>
      <c r="F97" s="73">
        <f t="shared" si="44"/>
        <v>28992</v>
      </c>
      <c r="G97" s="73">
        <f t="shared" si="44"/>
        <v>28992</v>
      </c>
      <c r="H97" s="73">
        <f t="shared" si="44"/>
        <v>28992</v>
      </c>
    </row>
    <row r="98" spans="1:8" s="74" customFormat="1" ht="25.5" x14ac:dyDescent="0.25">
      <c r="A98" s="12"/>
      <c r="B98" s="11">
        <v>3721</v>
      </c>
      <c r="C98" s="75" t="s">
        <v>263</v>
      </c>
      <c r="D98" s="8">
        <v>0</v>
      </c>
      <c r="E98" s="8">
        <v>0</v>
      </c>
      <c r="F98" s="8">
        <v>100</v>
      </c>
      <c r="G98" s="8">
        <v>100</v>
      </c>
      <c r="H98" s="8">
        <v>100</v>
      </c>
    </row>
    <row r="99" spans="1:8" s="72" customFormat="1" ht="25.5" x14ac:dyDescent="0.25">
      <c r="A99" s="11"/>
      <c r="B99" s="11">
        <v>3722</v>
      </c>
      <c r="C99" s="75" t="s">
        <v>221</v>
      </c>
      <c r="D99" s="8">
        <v>13995.29</v>
      </c>
      <c r="E99" s="9">
        <f>15000+6992+6992</f>
        <v>28984</v>
      </c>
      <c r="F99" s="9">
        <f>6992+15000+6900</f>
        <v>28892</v>
      </c>
      <c r="G99" s="9">
        <f t="shared" ref="G99:H99" si="45">6992+15000+6900</f>
        <v>28892</v>
      </c>
      <c r="H99" s="9">
        <f t="shared" si="45"/>
        <v>28892</v>
      </c>
    </row>
    <row r="100" spans="1:8" s="64" customFormat="1" x14ac:dyDescent="0.25">
      <c r="A100" s="26"/>
      <c r="B100" s="26">
        <v>38</v>
      </c>
      <c r="C100" s="70" t="s">
        <v>246</v>
      </c>
      <c r="D100" s="71">
        <f>SUM(D101)</f>
        <v>752.04</v>
      </c>
      <c r="E100" s="71">
        <f t="shared" ref="E100:H100" si="46">SUM(E101)</f>
        <v>0</v>
      </c>
      <c r="F100" s="71">
        <f t="shared" si="46"/>
        <v>750</v>
      </c>
      <c r="G100" s="71">
        <f t="shared" si="46"/>
        <v>750</v>
      </c>
      <c r="H100" s="71">
        <f t="shared" si="46"/>
        <v>750</v>
      </c>
    </row>
    <row r="101" spans="1:8" s="74" customFormat="1" x14ac:dyDescent="0.25">
      <c r="A101" s="12"/>
      <c r="B101" s="12">
        <v>381</v>
      </c>
      <c r="C101" s="16" t="s">
        <v>199</v>
      </c>
      <c r="D101" s="73">
        <f>SUM(D102)</f>
        <v>752.04</v>
      </c>
      <c r="E101" s="73">
        <f t="shared" ref="E101:H101" si="47">SUM(E102)</f>
        <v>0</v>
      </c>
      <c r="F101" s="73">
        <f t="shared" si="47"/>
        <v>750</v>
      </c>
      <c r="G101" s="73">
        <f t="shared" si="47"/>
        <v>750</v>
      </c>
      <c r="H101" s="73">
        <f t="shared" si="47"/>
        <v>750</v>
      </c>
    </row>
    <row r="102" spans="1:8" s="72" customFormat="1" x14ac:dyDescent="0.25">
      <c r="A102" s="11"/>
      <c r="B102" s="11">
        <v>3812</v>
      </c>
      <c r="C102" s="75" t="s">
        <v>247</v>
      </c>
      <c r="D102" s="8">
        <v>752.04</v>
      </c>
      <c r="E102" s="9">
        <v>0</v>
      </c>
      <c r="F102" s="9">
        <v>750</v>
      </c>
      <c r="G102" s="9">
        <v>750</v>
      </c>
      <c r="H102" s="9">
        <v>750</v>
      </c>
    </row>
    <row r="103" spans="1:8" ht="25.5" x14ac:dyDescent="0.25">
      <c r="A103" s="13">
        <v>4</v>
      </c>
      <c r="B103" s="14"/>
      <c r="C103" s="24" t="s">
        <v>12</v>
      </c>
      <c r="D103" s="71">
        <f>SUM(D104)</f>
        <v>11293.58</v>
      </c>
      <c r="E103" s="71">
        <f t="shared" ref="E103:H103" si="48">SUM(E104)</f>
        <v>4800</v>
      </c>
      <c r="F103" s="71">
        <f t="shared" si="48"/>
        <v>10300</v>
      </c>
      <c r="G103" s="71">
        <f t="shared" si="48"/>
        <v>10300</v>
      </c>
      <c r="H103" s="71">
        <f t="shared" si="48"/>
        <v>10300</v>
      </c>
    </row>
    <row r="104" spans="1:8" s="64" customFormat="1" ht="38.25" x14ac:dyDescent="0.25">
      <c r="A104" s="10"/>
      <c r="B104" s="10">
        <v>42</v>
      </c>
      <c r="C104" s="24" t="s">
        <v>29</v>
      </c>
      <c r="D104" s="71">
        <f>SUM(D105,D111)</f>
        <v>11293.58</v>
      </c>
      <c r="E104" s="71">
        <f>SUM(E105,E111)</f>
        <v>4800</v>
      </c>
      <c r="F104" s="71">
        <f>SUM(F105,F111)</f>
        <v>10300</v>
      </c>
      <c r="G104" s="71">
        <f>SUM(G105,G111)</f>
        <v>10300</v>
      </c>
      <c r="H104" s="71">
        <f>SUM(H105,H111)</f>
        <v>10300</v>
      </c>
    </row>
    <row r="105" spans="1:8" s="74" customFormat="1" x14ac:dyDescent="0.25">
      <c r="A105" s="17"/>
      <c r="B105" s="17">
        <v>422</v>
      </c>
      <c r="C105" s="77" t="s">
        <v>159</v>
      </c>
      <c r="D105" s="73">
        <f>SUM(D106:D110)</f>
        <v>7410.6500000000005</v>
      </c>
      <c r="E105" s="73">
        <f>SUM(E106:E110)</f>
        <v>500</v>
      </c>
      <c r="F105" s="73">
        <f>SUM(F106:F110)</f>
        <v>8000</v>
      </c>
      <c r="G105" s="73">
        <f>SUM(G106:G110)</f>
        <v>8000</v>
      </c>
      <c r="H105" s="73">
        <f>SUM(H106:H110)</f>
        <v>8000</v>
      </c>
    </row>
    <row r="106" spans="1:8" x14ac:dyDescent="0.25">
      <c r="A106" s="15"/>
      <c r="B106" s="15">
        <v>4221</v>
      </c>
      <c r="C106" s="25" t="s">
        <v>222</v>
      </c>
      <c r="D106" s="8">
        <v>5408.51</v>
      </c>
      <c r="E106" s="9">
        <v>500</v>
      </c>
      <c r="F106" s="9">
        <f>2000+6000</f>
        <v>8000</v>
      </c>
      <c r="G106" s="9">
        <v>8000</v>
      </c>
      <c r="H106" s="9">
        <v>8000</v>
      </c>
    </row>
    <row r="107" spans="1:8" ht="25.5" x14ac:dyDescent="0.25">
      <c r="A107" s="15"/>
      <c r="B107" s="15">
        <v>4223</v>
      </c>
      <c r="C107" s="25" t="s">
        <v>223</v>
      </c>
      <c r="D107" s="8">
        <v>0</v>
      </c>
      <c r="E107" s="9"/>
      <c r="F107" s="9">
        <v>0</v>
      </c>
      <c r="G107" s="9">
        <v>0</v>
      </c>
      <c r="H107" s="9">
        <v>0</v>
      </c>
    </row>
    <row r="108" spans="1:8" x14ac:dyDescent="0.25">
      <c r="A108" s="15"/>
      <c r="B108" s="15">
        <v>4225</v>
      </c>
      <c r="C108" s="25" t="s">
        <v>248</v>
      </c>
      <c r="D108" s="8">
        <v>1109.1400000000001</v>
      </c>
      <c r="E108" s="9"/>
      <c r="F108" s="9">
        <v>0</v>
      </c>
      <c r="G108" s="9">
        <v>0</v>
      </c>
      <c r="H108" s="9">
        <v>0</v>
      </c>
    </row>
    <row r="109" spans="1:8" x14ac:dyDescent="0.25">
      <c r="A109" s="15"/>
      <c r="B109" s="15">
        <v>4226</v>
      </c>
      <c r="C109" s="25" t="s">
        <v>224</v>
      </c>
      <c r="D109" s="8">
        <v>893</v>
      </c>
      <c r="E109" s="9"/>
      <c r="F109" s="9">
        <v>0</v>
      </c>
      <c r="G109" s="9">
        <v>0</v>
      </c>
      <c r="H109" s="9">
        <v>0</v>
      </c>
    </row>
    <row r="110" spans="1:8" ht="25.5" x14ac:dyDescent="0.25">
      <c r="A110" s="15"/>
      <c r="B110" s="15">
        <v>4227</v>
      </c>
      <c r="C110" s="25" t="s">
        <v>225</v>
      </c>
      <c r="D110" s="8">
        <v>0</v>
      </c>
      <c r="E110" s="9"/>
      <c r="F110" s="9">
        <v>0</v>
      </c>
      <c r="G110" s="9">
        <v>0</v>
      </c>
      <c r="H110" s="9">
        <v>0</v>
      </c>
    </row>
    <row r="111" spans="1:8" s="74" customFormat="1" ht="25.5" x14ac:dyDescent="0.25">
      <c r="A111" s="17"/>
      <c r="B111" s="17">
        <v>424</v>
      </c>
      <c r="C111" s="77" t="s">
        <v>170</v>
      </c>
      <c r="D111" s="73">
        <f>SUM(D112)</f>
        <v>3882.93</v>
      </c>
      <c r="E111" s="73">
        <f t="shared" ref="E111:H111" si="49">SUM(E112)</f>
        <v>4300</v>
      </c>
      <c r="F111" s="73">
        <f t="shared" si="49"/>
        <v>2300</v>
      </c>
      <c r="G111" s="73">
        <f t="shared" si="49"/>
        <v>2300</v>
      </c>
      <c r="H111" s="73">
        <f t="shared" si="49"/>
        <v>2300</v>
      </c>
    </row>
    <row r="112" spans="1:8" x14ac:dyDescent="0.25">
      <c r="A112" s="15"/>
      <c r="B112" s="15">
        <v>4241</v>
      </c>
      <c r="C112" s="25" t="s">
        <v>171</v>
      </c>
      <c r="D112" s="8">
        <v>3882.93</v>
      </c>
      <c r="E112" s="9">
        <v>4300</v>
      </c>
      <c r="F112" s="9">
        <v>2300</v>
      </c>
      <c r="G112" s="9">
        <v>2300</v>
      </c>
      <c r="H112" s="9">
        <v>2300</v>
      </c>
    </row>
  </sheetData>
  <mergeCells count="5">
    <mergeCell ref="A47:H47"/>
    <mergeCell ref="A1:H1"/>
    <mergeCell ref="A3:H3"/>
    <mergeCell ref="A5:H5"/>
    <mergeCell ref="A7:H7"/>
  </mergeCells>
  <pageMargins left="0.7" right="0.7" top="0.75" bottom="0.75" header="0.3" footer="0.3"/>
  <pageSetup paperSize="9" scale="68" orientation="landscape" r:id="rId1"/>
  <rowBreaks count="2" manualBreakCount="2">
    <brk id="46" max="16383" man="1"/>
    <brk id="78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workbookViewId="0">
      <selection activeCell="D15" sqref="D15"/>
    </sheetView>
  </sheetViews>
  <sheetFormatPr defaultRowHeight="15" x14ac:dyDescent="0.25"/>
  <cols>
    <col min="1" max="6" width="25.28515625" customWidth="1"/>
    <col min="13" max="13" width="11.7109375" style="67" bestFit="1" customWidth="1"/>
  </cols>
  <sheetData>
    <row r="1" spans="1:6" ht="42" customHeight="1" x14ac:dyDescent="0.25">
      <c r="A1" s="93" t="s">
        <v>245</v>
      </c>
      <c r="B1" s="93"/>
      <c r="C1" s="93"/>
      <c r="D1" s="93"/>
      <c r="E1" s="93"/>
      <c r="F1" s="9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93" t="s">
        <v>18</v>
      </c>
      <c r="B3" s="93"/>
      <c r="C3" s="93"/>
      <c r="D3" s="93"/>
      <c r="E3" s="93"/>
      <c r="F3" s="93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93" t="s">
        <v>4</v>
      </c>
      <c r="B5" s="93"/>
      <c r="C5" s="93"/>
      <c r="D5" s="93"/>
      <c r="E5" s="93"/>
      <c r="F5" s="93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93" t="s">
        <v>43</v>
      </c>
      <c r="B7" s="93"/>
      <c r="C7" s="93"/>
      <c r="D7" s="93"/>
      <c r="E7" s="93"/>
      <c r="F7" s="93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45</v>
      </c>
      <c r="B9" s="18" t="s">
        <v>239</v>
      </c>
      <c r="C9" s="19" t="s">
        <v>240</v>
      </c>
      <c r="D9" s="19" t="s">
        <v>243</v>
      </c>
      <c r="E9" s="19" t="s">
        <v>32</v>
      </c>
      <c r="F9" s="19" t="s">
        <v>244</v>
      </c>
    </row>
    <row r="10" spans="1:6" x14ac:dyDescent="0.25">
      <c r="A10" s="39" t="s">
        <v>0</v>
      </c>
      <c r="B10" s="78">
        <f>SUM(B11,B13,B16)</f>
        <v>1444850.1400000001</v>
      </c>
      <c r="C10" s="78">
        <f>SUM(C11,C13,C16)</f>
        <v>1373733.58</v>
      </c>
      <c r="D10" s="78">
        <f t="shared" ref="D10:F10" si="0">SUM(D11,D13,D16)</f>
        <v>1632061.69</v>
      </c>
      <c r="E10" s="78">
        <f t="shared" si="0"/>
        <v>1632061.69</v>
      </c>
      <c r="F10" s="78">
        <f t="shared" si="0"/>
        <v>1632061.69</v>
      </c>
    </row>
    <row r="11" spans="1:6" x14ac:dyDescent="0.25">
      <c r="A11" s="24" t="s">
        <v>47</v>
      </c>
      <c r="B11" s="79">
        <f>SUM(B12)</f>
        <v>409.33</v>
      </c>
      <c r="C11" s="79">
        <f t="shared" ref="C11:F11" si="1">SUM(C12)</f>
        <v>7401.33</v>
      </c>
      <c r="D11" s="79">
        <f t="shared" si="1"/>
        <v>8416.5400000000009</v>
      </c>
      <c r="E11" s="79">
        <f t="shared" si="1"/>
        <v>8416.5400000000009</v>
      </c>
      <c r="F11" s="79">
        <f t="shared" si="1"/>
        <v>8416.5400000000009</v>
      </c>
    </row>
    <row r="12" spans="1:6" x14ac:dyDescent="0.25">
      <c r="A12" s="12" t="s">
        <v>226</v>
      </c>
      <c r="B12" s="9">
        <v>409.33</v>
      </c>
      <c r="C12" s="9">
        <v>7401.33</v>
      </c>
      <c r="D12" s="9">
        <v>8416.5400000000009</v>
      </c>
      <c r="E12" s="9">
        <v>8416.5400000000009</v>
      </c>
      <c r="F12" s="9">
        <v>8416.5400000000009</v>
      </c>
    </row>
    <row r="13" spans="1:6" ht="25.5" x14ac:dyDescent="0.25">
      <c r="A13" s="10" t="s">
        <v>46</v>
      </c>
      <c r="B13" s="8">
        <f>SUM(B14,B15)</f>
        <v>1444440.81</v>
      </c>
      <c r="C13" s="8">
        <f t="shared" ref="C13:F13" si="2">SUM(C14,C15)</f>
        <v>1359340.25</v>
      </c>
      <c r="D13" s="8">
        <f>SUM(D14,D15)</f>
        <v>1616745.15</v>
      </c>
      <c r="E13" s="8">
        <f t="shared" si="2"/>
        <v>1616745.15</v>
      </c>
      <c r="F13" s="8">
        <f t="shared" si="2"/>
        <v>1616745.15</v>
      </c>
    </row>
    <row r="14" spans="1:6" ht="25.5" x14ac:dyDescent="0.25">
      <c r="A14" s="16" t="s">
        <v>227</v>
      </c>
      <c r="B14" s="8">
        <v>76820.3</v>
      </c>
      <c r="C14" s="8">
        <v>68638.25</v>
      </c>
      <c r="D14" s="8">
        <v>70144.149999999994</v>
      </c>
      <c r="E14" s="8">
        <v>70144.149999999994</v>
      </c>
      <c r="F14" s="8">
        <v>70144.149999999994</v>
      </c>
    </row>
    <row r="15" spans="1:6" ht="38.25" x14ac:dyDescent="0.25">
      <c r="A15" s="16" t="s">
        <v>228</v>
      </c>
      <c r="B15" s="8">
        <v>1367620.51</v>
      </c>
      <c r="C15" s="8">
        <v>1290702</v>
      </c>
      <c r="D15" s="8">
        <v>1546601</v>
      </c>
      <c r="E15" s="8">
        <v>1546601</v>
      </c>
      <c r="F15" s="8">
        <v>1546601</v>
      </c>
    </row>
    <row r="16" spans="1:6" x14ac:dyDescent="0.25">
      <c r="A16" s="24" t="s">
        <v>250</v>
      </c>
      <c r="B16" s="79">
        <f>SUM(B17)</f>
        <v>0</v>
      </c>
      <c r="C16" s="79">
        <f t="shared" ref="C16:F16" si="3">SUM(C17)</f>
        <v>6992</v>
      </c>
      <c r="D16" s="79">
        <f t="shared" si="3"/>
        <v>6900</v>
      </c>
      <c r="E16" s="79">
        <f t="shared" si="3"/>
        <v>6900</v>
      </c>
      <c r="F16" s="79">
        <f t="shared" si="3"/>
        <v>6900</v>
      </c>
    </row>
    <row r="17" spans="1:6" x14ac:dyDescent="0.25">
      <c r="A17" s="12" t="s">
        <v>249</v>
      </c>
      <c r="B17" s="9">
        <v>0</v>
      </c>
      <c r="C17" s="9">
        <v>6992</v>
      </c>
      <c r="D17" s="9">
        <v>6900</v>
      </c>
      <c r="E17" s="9">
        <v>6900</v>
      </c>
      <c r="F17" s="9">
        <v>6900</v>
      </c>
    </row>
    <row r="20" spans="1:6" ht="15.75" customHeight="1" x14ac:dyDescent="0.25">
      <c r="A20" s="93" t="s">
        <v>44</v>
      </c>
      <c r="B20" s="93"/>
      <c r="C20" s="93"/>
      <c r="D20" s="93"/>
      <c r="E20" s="93"/>
      <c r="F20" s="93"/>
    </row>
    <row r="21" spans="1:6" ht="18" x14ac:dyDescent="0.25">
      <c r="A21" s="23"/>
      <c r="B21" s="23"/>
      <c r="C21" s="23"/>
      <c r="D21" s="23"/>
      <c r="E21" s="5"/>
      <c r="F21" s="5"/>
    </row>
    <row r="22" spans="1:6" ht="25.5" x14ac:dyDescent="0.25">
      <c r="A22" s="19" t="s">
        <v>45</v>
      </c>
      <c r="B22" s="18" t="s">
        <v>239</v>
      </c>
      <c r="C22" s="19" t="s">
        <v>240</v>
      </c>
      <c r="D22" s="19" t="s">
        <v>243</v>
      </c>
      <c r="E22" s="19" t="s">
        <v>32</v>
      </c>
      <c r="F22" s="19" t="s">
        <v>244</v>
      </c>
    </row>
    <row r="23" spans="1:6" x14ac:dyDescent="0.25">
      <c r="A23" s="39" t="s">
        <v>1</v>
      </c>
      <c r="B23" s="78">
        <f>SUM(B24,B26,B30)</f>
        <v>1363491.58</v>
      </c>
      <c r="C23" s="78">
        <f>SUM(C24,C26,C29)</f>
        <v>1373733.58</v>
      </c>
      <c r="D23" s="78">
        <f>SUM(D24,D26,D29)</f>
        <v>1643101.69</v>
      </c>
      <c r="E23" s="78">
        <f t="shared" ref="E23:F23" si="4">SUM(E24,E26,E29)</f>
        <v>1643101.69</v>
      </c>
      <c r="F23" s="78">
        <f t="shared" si="4"/>
        <v>1643101.69</v>
      </c>
    </row>
    <row r="24" spans="1:6" ht="15.75" customHeight="1" x14ac:dyDescent="0.25">
      <c r="A24" s="24" t="s">
        <v>47</v>
      </c>
      <c r="B24" s="8">
        <f>SUM(B25)</f>
        <v>409.33</v>
      </c>
      <c r="C24" s="8">
        <f t="shared" ref="C24:F24" si="5">SUM(C25)</f>
        <v>7401.33</v>
      </c>
      <c r="D24" s="8">
        <f t="shared" si="5"/>
        <v>8416.5400000000009</v>
      </c>
      <c r="E24" s="8">
        <f t="shared" si="5"/>
        <v>8416.5400000000009</v>
      </c>
      <c r="F24" s="8">
        <f t="shared" si="5"/>
        <v>8416.5400000000009</v>
      </c>
    </row>
    <row r="25" spans="1:6" x14ac:dyDescent="0.25">
      <c r="A25" s="12" t="s">
        <v>48</v>
      </c>
      <c r="B25" s="8">
        <v>409.33</v>
      </c>
      <c r="C25" s="8">
        <v>7401.33</v>
      </c>
      <c r="D25" s="8">
        <v>8416.5400000000009</v>
      </c>
      <c r="E25" s="8">
        <v>8416.5400000000009</v>
      </c>
      <c r="F25" s="8">
        <v>8416.5400000000009</v>
      </c>
    </row>
    <row r="26" spans="1:6" ht="25.5" x14ac:dyDescent="0.25">
      <c r="A26" s="24" t="s">
        <v>46</v>
      </c>
      <c r="B26" s="8">
        <f>SUM(B27:B28)</f>
        <v>1363082.25</v>
      </c>
      <c r="C26" s="8">
        <f t="shared" ref="C26:F26" si="6">SUM(C27:C28)</f>
        <v>1359340.25</v>
      </c>
      <c r="D26" s="8">
        <f t="shared" si="6"/>
        <v>1627785.15</v>
      </c>
      <c r="E26" s="8">
        <f t="shared" si="6"/>
        <v>1627785.15</v>
      </c>
      <c r="F26" s="8">
        <f t="shared" si="6"/>
        <v>1627785.15</v>
      </c>
    </row>
    <row r="27" spans="1:6" x14ac:dyDescent="0.25">
      <c r="A27" s="12" t="s">
        <v>227</v>
      </c>
      <c r="B27" s="8">
        <v>72605.69</v>
      </c>
      <c r="C27" s="8">
        <v>68638.25</v>
      </c>
      <c r="D27" s="8">
        <v>70144.149999999994</v>
      </c>
      <c r="E27" s="8">
        <v>70144.149999999994</v>
      </c>
      <c r="F27" s="8">
        <v>70144.149999999994</v>
      </c>
    </row>
    <row r="28" spans="1:6" ht="38.25" x14ac:dyDescent="0.25">
      <c r="A28" s="16" t="s">
        <v>228</v>
      </c>
      <c r="B28" s="8">
        <v>1290476.56</v>
      </c>
      <c r="C28" s="8">
        <v>1290702</v>
      </c>
      <c r="D28" s="8">
        <v>1557641</v>
      </c>
      <c r="E28" s="8">
        <v>1557641</v>
      </c>
      <c r="F28" s="8">
        <v>1557641</v>
      </c>
    </row>
    <row r="29" spans="1:6" x14ac:dyDescent="0.25">
      <c r="A29" s="24" t="s">
        <v>250</v>
      </c>
      <c r="B29" s="79">
        <f>SUM(B30)</f>
        <v>0</v>
      </c>
      <c r="C29" s="79">
        <f t="shared" ref="C29:F29" si="7">SUM(C30)</f>
        <v>6992</v>
      </c>
      <c r="D29" s="79">
        <f t="shared" si="7"/>
        <v>6900</v>
      </c>
      <c r="E29" s="79">
        <f t="shared" si="7"/>
        <v>6900</v>
      </c>
      <c r="F29" s="79">
        <f t="shared" si="7"/>
        <v>6900</v>
      </c>
    </row>
    <row r="30" spans="1:6" x14ac:dyDescent="0.25">
      <c r="A30" s="12" t="s">
        <v>249</v>
      </c>
      <c r="B30" s="9">
        <v>0</v>
      </c>
      <c r="C30" s="9">
        <v>6992</v>
      </c>
      <c r="D30" s="9">
        <v>6900</v>
      </c>
      <c r="E30" s="9">
        <v>6900</v>
      </c>
      <c r="F30" s="9">
        <v>6900</v>
      </c>
    </row>
  </sheetData>
  <mergeCells count="5">
    <mergeCell ref="A1:F1"/>
    <mergeCell ref="A3:F3"/>
    <mergeCell ref="A5:F5"/>
    <mergeCell ref="A7:F7"/>
    <mergeCell ref="A20:F20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D13" sqref="D13:F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3" t="s">
        <v>245</v>
      </c>
      <c r="B1" s="93"/>
      <c r="C1" s="93"/>
      <c r="D1" s="93"/>
      <c r="E1" s="93"/>
      <c r="F1" s="93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3" t="s">
        <v>18</v>
      </c>
      <c r="B3" s="93"/>
      <c r="C3" s="93"/>
      <c r="D3" s="93"/>
      <c r="E3" s="106"/>
      <c r="F3" s="10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3" t="s">
        <v>4</v>
      </c>
      <c r="B5" s="94"/>
      <c r="C5" s="94"/>
      <c r="D5" s="94"/>
      <c r="E5" s="94"/>
      <c r="F5" s="94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3" t="s">
        <v>13</v>
      </c>
      <c r="B7" s="112"/>
      <c r="C7" s="112"/>
      <c r="D7" s="112"/>
      <c r="E7" s="112"/>
      <c r="F7" s="112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45</v>
      </c>
      <c r="B9" s="18" t="s">
        <v>239</v>
      </c>
      <c r="C9" s="19" t="s">
        <v>240</v>
      </c>
      <c r="D9" s="19" t="s">
        <v>243</v>
      </c>
      <c r="E9" s="19" t="s">
        <v>32</v>
      </c>
      <c r="F9" s="19" t="s">
        <v>244</v>
      </c>
    </row>
    <row r="10" spans="1:6" ht="15.75" customHeight="1" x14ac:dyDescent="0.25">
      <c r="A10" s="10" t="s">
        <v>14</v>
      </c>
      <c r="B10" s="8">
        <f>SUM(B11)</f>
        <v>1363491.58</v>
      </c>
      <c r="C10" s="8">
        <f t="shared" ref="C10:F11" si="0">SUM(C11)</f>
        <v>1373733.58</v>
      </c>
      <c r="D10" s="8">
        <f t="shared" si="0"/>
        <v>1643101.88</v>
      </c>
      <c r="E10" s="8">
        <f t="shared" si="0"/>
        <v>1643101.88</v>
      </c>
      <c r="F10" s="8">
        <f t="shared" si="0"/>
        <v>1643101.88</v>
      </c>
    </row>
    <row r="11" spans="1:6" ht="15.75" customHeight="1" x14ac:dyDescent="0.25">
      <c r="A11" s="10" t="s">
        <v>178</v>
      </c>
      <c r="B11" s="8">
        <f>SUM(B12)</f>
        <v>1363491.58</v>
      </c>
      <c r="C11" s="8">
        <f t="shared" si="0"/>
        <v>1373733.58</v>
      </c>
      <c r="D11" s="8">
        <f t="shared" si="0"/>
        <v>1643101.88</v>
      </c>
      <c r="E11" s="8">
        <f t="shared" si="0"/>
        <v>1643101.88</v>
      </c>
      <c r="F11" s="8">
        <f t="shared" si="0"/>
        <v>1643101.88</v>
      </c>
    </row>
    <row r="12" spans="1:6" x14ac:dyDescent="0.25">
      <c r="A12" s="17" t="s">
        <v>179</v>
      </c>
      <c r="B12" s="8">
        <f>B13</f>
        <v>1363491.58</v>
      </c>
      <c r="C12" s="8">
        <f t="shared" ref="C12:F12" si="1">C13</f>
        <v>1373733.58</v>
      </c>
      <c r="D12" s="8">
        <f t="shared" si="1"/>
        <v>1643101.88</v>
      </c>
      <c r="E12" s="8">
        <f t="shared" si="1"/>
        <v>1643101.88</v>
      </c>
      <c r="F12" s="8">
        <f t="shared" si="1"/>
        <v>1643101.88</v>
      </c>
    </row>
    <row r="13" spans="1:6" x14ac:dyDescent="0.25">
      <c r="A13" s="17" t="s">
        <v>180</v>
      </c>
      <c r="B13" s="8">
        <v>1363491.58</v>
      </c>
      <c r="C13" s="9">
        <v>1373733.58</v>
      </c>
      <c r="D13" s="9">
        <v>1643101.88</v>
      </c>
      <c r="E13" s="9">
        <v>1643101.88</v>
      </c>
      <c r="F13" s="9">
        <v>1643101.88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3" t="s">
        <v>245</v>
      </c>
      <c r="B1" s="93"/>
      <c r="C1" s="93"/>
      <c r="D1" s="93"/>
      <c r="E1" s="93"/>
      <c r="F1" s="93"/>
      <c r="G1" s="93"/>
      <c r="H1" s="93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3" t="s">
        <v>18</v>
      </c>
      <c r="B3" s="93"/>
      <c r="C3" s="93"/>
      <c r="D3" s="93"/>
      <c r="E3" s="93"/>
      <c r="F3" s="93"/>
      <c r="G3" s="93"/>
      <c r="H3" s="93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3" t="s">
        <v>51</v>
      </c>
      <c r="B5" s="93"/>
      <c r="C5" s="93"/>
      <c r="D5" s="93"/>
      <c r="E5" s="93"/>
      <c r="F5" s="93"/>
      <c r="G5" s="93"/>
      <c r="H5" s="93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30</v>
      </c>
      <c r="D7" s="18" t="s">
        <v>239</v>
      </c>
      <c r="E7" s="19" t="s">
        <v>240</v>
      </c>
      <c r="F7" s="19" t="s">
        <v>243</v>
      </c>
      <c r="G7" s="19" t="s">
        <v>32</v>
      </c>
      <c r="H7" s="19" t="s">
        <v>244</v>
      </c>
    </row>
    <row r="8" spans="1:8" x14ac:dyDescent="0.25">
      <c r="A8" s="37"/>
      <c r="B8" s="38"/>
      <c r="C8" s="36" t="s">
        <v>53</v>
      </c>
      <c r="D8" s="78">
        <f>SUM(D9)</f>
        <v>0</v>
      </c>
      <c r="E8" s="78">
        <f t="shared" ref="E8:H9" si="0">SUM(E9)</f>
        <v>0</v>
      </c>
      <c r="F8" s="78">
        <f t="shared" si="0"/>
        <v>0</v>
      </c>
      <c r="G8" s="78">
        <f t="shared" si="0"/>
        <v>3</v>
      </c>
      <c r="H8" s="78">
        <f t="shared" si="0"/>
        <v>0</v>
      </c>
    </row>
    <row r="9" spans="1:8" ht="25.5" x14ac:dyDescent="0.25">
      <c r="A9" s="10">
        <v>8</v>
      </c>
      <c r="B9" s="10"/>
      <c r="C9" s="10" t="s">
        <v>15</v>
      </c>
      <c r="D9" s="8">
        <f>SUM(D10)</f>
        <v>0</v>
      </c>
      <c r="E9" s="8">
        <f t="shared" si="0"/>
        <v>0</v>
      </c>
      <c r="F9" s="8">
        <f t="shared" si="0"/>
        <v>0</v>
      </c>
      <c r="G9" s="8">
        <f t="shared" si="0"/>
        <v>3</v>
      </c>
      <c r="H9" s="8">
        <f t="shared" si="0"/>
        <v>0</v>
      </c>
    </row>
    <row r="10" spans="1:8" x14ac:dyDescent="0.25">
      <c r="A10" s="10"/>
      <c r="B10" s="15">
        <v>84</v>
      </c>
      <c r="C10" s="15" t="s">
        <v>22</v>
      </c>
      <c r="D10" s="8">
        <v>0</v>
      </c>
      <c r="E10" s="8">
        <v>0</v>
      </c>
      <c r="F10" s="8">
        <v>0</v>
      </c>
      <c r="G10" s="8">
        <v>3</v>
      </c>
      <c r="H10" s="8">
        <v>0</v>
      </c>
    </row>
    <row r="11" spans="1:8" x14ac:dyDescent="0.25">
      <c r="A11" s="10"/>
      <c r="B11" s="15"/>
      <c r="C11" s="40"/>
      <c r="D11" s="8"/>
      <c r="E11" s="9"/>
      <c r="F11" s="9"/>
      <c r="G11" s="9"/>
      <c r="H11" s="9"/>
    </row>
    <row r="12" spans="1:8" x14ac:dyDescent="0.25">
      <c r="A12" s="10"/>
      <c r="B12" s="15"/>
      <c r="C12" s="36" t="s">
        <v>56</v>
      </c>
      <c r="D12" s="8">
        <f>SUM(D13)</f>
        <v>0</v>
      </c>
      <c r="E12" s="8">
        <f t="shared" ref="E12:H13" si="1">SUM(E13)</f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</row>
    <row r="13" spans="1:8" ht="25.5" x14ac:dyDescent="0.25">
      <c r="A13" s="13">
        <v>5</v>
      </c>
      <c r="B13" s="14"/>
      <c r="C13" s="24" t="s">
        <v>16</v>
      </c>
      <c r="D13" s="8">
        <f>SUM(D14)</f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</row>
    <row r="14" spans="1:8" ht="25.5" x14ac:dyDescent="0.25">
      <c r="A14" s="15"/>
      <c r="B14" s="15">
        <v>54</v>
      </c>
      <c r="C14" s="25" t="s">
        <v>23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3" t="s">
        <v>245</v>
      </c>
      <c r="B1" s="93"/>
      <c r="C1" s="93"/>
      <c r="D1" s="93"/>
      <c r="E1" s="93"/>
      <c r="F1" s="93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93" t="s">
        <v>18</v>
      </c>
      <c r="B3" s="93"/>
      <c r="C3" s="93"/>
      <c r="D3" s="93"/>
      <c r="E3" s="93"/>
      <c r="F3" s="93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93" t="s">
        <v>52</v>
      </c>
      <c r="B5" s="93"/>
      <c r="C5" s="93"/>
      <c r="D5" s="93"/>
      <c r="E5" s="93"/>
      <c r="F5" s="93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45</v>
      </c>
      <c r="B7" s="18" t="s">
        <v>239</v>
      </c>
      <c r="C7" s="19" t="s">
        <v>240</v>
      </c>
      <c r="D7" s="19" t="s">
        <v>243</v>
      </c>
      <c r="E7" s="19" t="s">
        <v>32</v>
      </c>
      <c r="F7" s="19" t="s">
        <v>244</v>
      </c>
    </row>
    <row r="8" spans="1:6" x14ac:dyDescent="0.25">
      <c r="A8" s="10" t="s">
        <v>53</v>
      </c>
      <c r="B8" s="8">
        <f>SUM(B9)</f>
        <v>0</v>
      </c>
      <c r="C8" s="8">
        <f t="shared" ref="C8:F9" si="0">SUM(C9)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</row>
    <row r="9" spans="1:6" ht="25.5" x14ac:dyDescent="0.25">
      <c r="A9" s="10" t="s">
        <v>54</v>
      </c>
      <c r="B9" s="8">
        <f>SUM(B10)</f>
        <v>0</v>
      </c>
      <c r="C9" s="8">
        <f t="shared" si="0"/>
        <v>0</v>
      </c>
      <c r="D9" s="8">
        <f t="shared" si="0"/>
        <v>0</v>
      </c>
      <c r="E9" s="8">
        <f t="shared" si="0"/>
        <v>0</v>
      </c>
      <c r="F9" s="8">
        <f t="shared" si="0"/>
        <v>0</v>
      </c>
    </row>
    <row r="10" spans="1:6" ht="25.5" x14ac:dyDescent="0.25">
      <c r="A10" s="16" t="s">
        <v>55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</row>
    <row r="11" spans="1:6" x14ac:dyDescent="0.25">
      <c r="A11" s="10" t="s">
        <v>56</v>
      </c>
      <c r="B11" s="8">
        <f>SUM(B12,B14)</f>
        <v>0</v>
      </c>
      <c r="C11" s="8">
        <f t="shared" ref="C11:F11" si="1">SUM(C12,C14)</f>
        <v>0</v>
      </c>
      <c r="D11" s="8">
        <f t="shared" si="1"/>
        <v>0</v>
      </c>
      <c r="E11" s="8">
        <f t="shared" si="1"/>
        <v>0</v>
      </c>
      <c r="F11" s="8">
        <f t="shared" si="1"/>
        <v>0</v>
      </c>
    </row>
    <row r="12" spans="1:6" x14ac:dyDescent="0.25">
      <c r="A12" s="24" t="s">
        <v>47</v>
      </c>
      <c r="B12" s="8">
        <f>SUM(B13)</f>
        <v>0</v>
      </c>
      <c r="C12" s="8">
        <f t="shared" ref="C12:F12" si="2">SUM(C13)</f>
        <v>0</v>
      </c>
      <c r="D12" s="8">
        <f t="shared" si="2"/>
        <v>0</v>
      </c>
      <c r="E12" s="8">
        <f t="shared" si="2"/>
        <v>0</v>
      </c>
      <c r="F12" s="8">
        <f t="shared" si="2"/>
        <v>0</v>
      </c>
    </row>
    <row r="13" spans="1:6" x14ac:dyDescent="0.25">
      <c r="A13" s="12" t="s">
        <v>48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</row>
    <row r="14" spans="1:6" x14ac:dyDescent="0.25">
      <c r="A14" s="24" t="s">
        <v>49</v>
      </c>
      <c r="B14" s="8">
        <f>SUM(B15)</f>
        <v>0</v>
      </c>
      <c r="C14" s="8">
        <f t="shared" ref="C14:F14" si="3">SUM(C15)</f>
        <v>0</v>
      </c>
      <c r="D14" s="8">
        <f t="shared" si="3"/>
        <v>0</v>
      </c>
      <c r="E14" s="8">
        <f t="shared" si="3"/>
        <v>0</v>
      </c>
      <c r="F14" s="8">
        <f t="shared" si="3"/>
        <v>0</v>
      </c>
    </row>
    <row r="15" spans="1:6" x14ac:dyDescent="0.25">
      <c r="A15" s="12" t="s">
        <v>50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</row>
    <row r="16" spans="1:6" ht="25.5" x14ac:dyDescent="0.25">
      <c r="A16" s="10" t="s">
        <v>237</v>
      </c>
      <c r="B16" s="8">
        <f>SUM(B17,B19)</f>
        <v>0</v>
      </c>
      <c r="C16" s="8">
        <f t="shared" ref="C16:F16" si="4">SUM(C17,C19)</f>
        <v>0</v>
      </c>
      <c r="D16" s="8">
        <f t="shared" si="4"/>
        <v>0</v>
      </c>
      <c r="E16" s="8">
        <f t="shared" si="4"/>
        <v>0</v>
      </c>
      <c r="F16" s="8">
        <f t="shared" si="4"/>
        <v>0</v>
      </c>
    </row>
    <row r="17" spans="1:6" ht="25.5" x14ac:dyDescent="0.25">
      <c r="A17" s="24" t="s">
        <v>238</v>
      </c>
      <c r="B17" s="8">
        <f>SUM(B18)</f>
        <v>0</v>
      </c>
      <c r="C17" s="8">
        <f t="shared" ref="C17:F17" si="5">SUM(C18)</f>
        <v>0</v>
      </c>
      <c r="D17" s="8">
        <f t="shared" si="5"/>
        <v>0</v>
      </c>
      <c r="E17" s="8">
        <f t="shared" si="5"/>
        <v>0</v>
      </c>
      <c r="F17" s="8">
        <f t="shared" si="5"/>
        <v>0</v>
      </c>
    </row>
    <row r="18" spans="1:6" ht="38.25" x14ac:dyDescent="0.25">
      <c r="A18" s="16" t="s">
        <v>228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opLeftCell="A58" zoomScaleNormal="100" workbookViewId="0">
      <selection activeCell="A55" sqref="A55:XFD5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2" max="13" width="13.85546875" style="82" bestFit="1" customWidth="1"/>
    <col min="14" max="14" width="12.140625" style="82" bestFit="1" customWidth="1"/>
  </cols>
  <sheetData>
    <row r="1" spans="1:14" ht="42" customHeight="1" x14ac:dyDescent="0.25">
      <c r="A1" s="93" t="s">
        <v>245</v>
      </c>
      <c r="B1" s="93"/>
      <c r="C1" s="93"/>
      <c r="D1" s="93"/>
      <c r="E1" s="93"/>
      <c r="F1" s="93"/>
      <c r="G1" s="93"/>
      <c r="H1" s="93"/>
      <c r="I1" s="93"/>
    </row>
    <row r="2" spans="1:14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4" ht="18" customHeight="1" x14ac:dyDescent="0.25">
      <c r="A3" s="93" t="s">
        <v>17</v>
      </c>
      <c r="B3" s="94"/>
      <c r="C3" s="94"/>
      <c r="D3" s="94"/>
      <c r="E3" s="94"/>
      <c r="F3" s="94"/>
      <c r="G3" s="94"/>
      <c r="H3" s="94"/>
      <c r="I3" s="94"/>
    </row>
    <row r="4" spans="1:14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4" ht="25.5" x14ac:dyDescent="0.25">
      <c r="A5" s="125" t="s">
        <v>19</v>
      </c>
      <c r="B5" s="126"/>
      <c r="C5" s="127"/>
      <c r="D5" s="18" t="s">
        <v>20</v>
      </c>
      <c r="E5" s="18" t="s">
        <v>239</v>
      </c>
      <c r="F5" s="19" t="s">
        <v>240</v>
      </c>
      <c r="G5" s="19" t="s">
        <v>243</v>
      </c>
      <c r="H5" s="19" t="s">
        <v>32</v>
      </c>
      <c r="I5" s="19" t="s">
        <v>244</v>
      </c>
    </row>
    <row r="6" spans="1:14" s="64" customFormat="1" ht="25.5" x14ac:dyDescent="0.25">
      <c r="A6" s="122" t="s">
        <v>66</v>
      </c>
      <c r="B6" s="123"/>
      <c r="C6" s="124"/>
      <c r="D6" s="61" t="s">
        <v>67</v>
      </c>
      <c r="E6" s="63">
        <f>SUM(E7,E49)</f>
        <v>72605.69</v>
      </c>
      <c r="F6" s="63">
        <f t="shared" ref="F6:I6" si="0">SUM(F7,F49)</f>
        <v>68638.25</v>
      </c>
      <c r="G6" s="63">
        <f t="shared" si="0"/>
        <v>70144.149999999994</v>
      </c>
      <c r="H6" s="63">
        <f t="shared" si="0"/>
        <v>70144.149999999994</v>
      </c>
      <c r="I6" s="63">
        <f t="shared" si="0"/>
        <v>70144.149999999994</v>
      </c>
      <c r="K6" s="65"/>
      <c r="L6" s="83"/>
      <c r="M6" s="83"/>
      <c r="N6" s="83"/>
    </row>
    <row r="7" spans="1:14" s="64" customFormat="1" ht="38.25" x14ac:dyDescent="0.25">
      <c r="A7" s="122" t="s">
        <v>68</v>
      </c>
      <c r="B7" s="123"/>
      <c r="C7" s="124"/>
      <c r="D7" s="61" t="s">
        <v>69</v>
      </c>
      <c r="E7" s="63">
        <f>SUM(E8)</f>
        <v>72605.69</v>
      </c>
      <c r="F7" s="63">
        <f t="shared" ref="F7:I9" si="1">SUM(F8)</f>
        <v>68638.25</v>
      </c>
      <c r="G7" s="63">
        <f t="shared" si="1"/>
        <v>70144.149999999994</v>
      </c>
      <c r="H7" s="63">
        <f t="shared" si="1"/>
        <v>70144.149999999994</v>
      </c>
      <c r="I7" s="63">
        <f t="shared" si="1"/>
        <v>70144.149999999994</v>
      </c>
      <c r="K7" s="65"/>
      <c r="L7" s="83"/>
      <c r="M7" s="83"/>
      <c r="N7" s="83"/>
    </row>
    <row r="8" spans="1:14" x14ac:dyDescent="0.25">
      <c r="A8" s="113" t="s">
        <v>70</v>
      </c>
      <c r="B8" s="114"/>
      <c r="C8" s="115"/>
      <c r="D8" s="62" t="s">
        <v>71</v>
      </c>
      <c r="E8" s="66">
        <f>SUM(E9)</f>
        <v>72605.69</v>
      </c>
      <c r="F8" s="66">
        <f t="shared" si="1"/>
        <v>68638.25</v>
      </c>
      <c r="G8" s="66">
        <f t="shared" si="1"/>
        <v>70144.149999999994</v>
      </c>
      <c r="H8" s="66">
        <f t="shared" si="1"/>
        <v>70144.149999999994</v>
      </c>
      <c r="I8" s="66">
        <f t="shared" si="1"/>
        <v>70144.149999999994</v>
      </c>
      <c r="K8" s="67"/>
    </row>
    <row r="9" spans="1:14" x14ac:dyDescent="0.25">
      <c r="A9" s="113" t="s">
        <v>72</v>
      </c>
      <c r="B9" s="114"/>
      <c r="C9" s="115"/>
      <c r="D9" s="62" t="s">
        <v>73</v>
      </c>
      <c r="E9" s="66">
        <f>SUM(E10)</f>
        <v>72605.69</v>
      </c>
      <c r="F9" s="66">
        <f t="shared" si="1"/>
        <v>68638.25</v>
      </c>
      <c r="G9" s="66">
        <f t="shared" si="1"/>
        <v>70144.149999999994</v>
      </c>
      <c r="H9" s="66">
        <f t="shared" si="1"/>
        <v>70144.149999999994</v>
      </c>
      <c r="I9" s="66">
        <f t="shared" si="1"/>
        <v>70144.149999999994</v>
      </c>
      <c r="K9" s="67"/>
    </row>
    <row r="10" spans="1:14" x14ac:dyDescent="0.25">
      <c r="A10" s="119">
        <v>3</v>
      </c>
      <c r="B10" s="120"/>
      <c r="C10" s="121"/>
      <c r="D10" s="60" t="s">
        <v>10</v>
      </c>
      <c r="E10" s="66">
        <f>SUM(E11,E43,E46)</f>
        <v>72605.69</v>
      </c>
      <c r="F10" s="66">
        <f t="shared" ref="F10:I10" si="2">SUM(F11,F43)</f>
        <v>68638.25</v>
      </c>
      <c r="G10" s="66">
        <f t="shared" si="2"/>
        <v>70144.149999999994</v>
      </c>
      <c r="H10" s="66">
        <f t="shared" si="2"/>
        <v>70144.149999999994</v>
      </c>
      <c r="I10" s="66">
        <f t="shared" si="2"/>
        <v>70144.149999999994</v>
      </c>
      <c r="K10" s="67"/>
    </row>
    <row r="11" spans="1:14" x14ac:dyDescent="0.25">
      <c r="A11" s="116">
        <v>32</v>
      </c>
      <c r="B11" s="117"/>
      <c r="C11" s="118"/>
      <c r="D11" s="60" t="s">
        <v>21</v>
      </c>
      <c r="E11" s="66">
        <f>SUM(E12,E18,E28,E41)</f>
        <v>72605.69</v>
      </c>
      <c r="F11" s="66">
        <f t="shared" ref="F11:I11" si="3">SUM(F12,F18,F28,F41)</f>
        <v>68638.25</v>
      </c>
      <c r="G11" s="66">
        <f t="shared" si="3"/>
        <v>70144.149999999994</v>
      </c>
      <c r="H11" s="66">
        <f t="shared" si="3"/>
        <v>70144.149999999994</v>
      </c>
      <c r="I11" s="66">
        <f t="shared" si="3"/>
        <v>70144.149999999994</v>
      </c>
      <c r="K11" s="67"/>
    </row>
    <row r="12" spans="1:14" x14ac:dyDescent="0.25">
      <c r="A12" s="116">
        <v>321</v>
      </c>
      <c r="B12" s="117"/>
      <c r="C12" s="118"/>
      <c r="D12" s="60" t="s">
        <v>74</v>
      </c>
      <c r="E12" s="66">
        <f t="shared" ref="E12:F12" si="4">SUM(E13:E17)</f>
        <v>4526.7100000000009</v>
      </c>
      <c r="F12" s="66">
        <f t="shared" si="4"/>
        <v>4450</v>
      </c>
      <c r="G12" s="66">
        <f>SUM(G13:G17)</f>
        <v>5150</v>
      </c>
      <c r="H12" s="66">
        <f t="shared" ref="H12:I12" si="5">SUM(H13:H17)</f>
        <v>5150</v>
      </c>
      <c r="I12" s="66">
        <f t="shared" si="5"/>
        <v>5150</v>
      </c>
      <c r="K12" s="67"/>
    </row>
    <row r="13" spans="1:14" x14ac:dyDescent="0.25">
      <c r="A13" s="116">
        <v>32111</v>
      </c>
      <c r="B13" s="117"/>
      <c r="C13" s="118"/>
      <c r="D13" s="60" t="s">
        <v>75</v>
      </c>
      <c r="E13" s="66">
        <v>1035.49</v>
      </c>
      <c r="F13" s="68">
        <v>1100</v>
      </c>
      <c r="G13" s="68">
        <v>1200</v>
      </c>
      <c r="H13" s="68">
        <v>1200</v>
      </c>
      <c r="I13" s="68">
        <v>1200</v>
      </c>
      <c r="K13" s="67"/>
    </row>
    <row r="14" spans="1:14" ht="25.5" x14ac:dyDescent="0.25">
      <c r="A14" s="116">
        <v>32113</v>
      </c>
      <c r="B14" s="117"/>
      <c r="C14" s="118"/>
      <c r="D14" s="60" t="s">
        <v>76</v>
      </c>
      <c r="E14" s="66">
        <v>1115.49</v>
      </c>
      <c r="F14" s="68">
        <v>1000</v>
      </c>
      <c r="G14" s="68">
        <v>1100</v>
      </c>
      <c r="H14" s="68">
        <v>1100</v>
      </c>
      <c r="I14" s="68">
        <v>1100</v>
      </c>
      <c r="K14" s="67"/>
    </row>
    <row r="15" spans="1:14" ht="25.5" x14ac:dyDescent="0.25">
      <c r="A15" s="116">
        <v>32115</v>
      </c>
      <c r="B15" s="117"/>
      <c r="C15" s="118"/>
      <c r="D15" s="60" t="s">
        <v>77</v>
      </c>
      <c r="E15" s="66">
        <v>2017.96</v>
      </c>
      <c r="F15" s="68">
        <v>2200</v>
      </c>
      <c r="G15" s="68">
        <v>2700</v>
      </c>
      <c r="H15" s="68">
        <v>2700</v>
      </c>
      <c r="I15" s="68">
        <v>2700</v>
      </c>
      <c r="K15" s="67"/>
    </row>
    <row r="16" spans="1:14" x14ac:dyDescent="0.25">
      <c r="A16" s="116">
        <v>32131</v>
      </c>
      <c r="B16" s="117"/>
      <c r="C16" s="118"/>
      <c r="D16" s="60" t="s">
        <v>78</v>
      </c>
      <c r="E16" s="66">
        <v>235</v>
      </c>
      <c r="F16" s="68">
        <v>150</v>
      </c>
      <c r="G16" s="68">
        <v>150</v>
      </c>
      <c r="H16" s="68">
        <v>150</v>
      </c>
      <c r="I16" s="68">
        <v>150</v>
      </c>
      <c r="K16" s="67"/>
    </row>
    <row r="17" spans="1:11" x14ac:dyDescent="0.25">
      <c r="A17" s="116">
        <v>32132</v>
      </c>
      <c r="B17" s="117"/>
      <c r="C17" s="118"/>
      <c r="D17" s="60" t="s">
        <v>79</v>
      </c>
      <c r="E17" s="66">
        <v>122.77</v>
      </c>
      <c r="F17" s="66">
        <v>0</v>
      </c>
      <c r="G17" s="66">
        <v>0</v>
      </c>
      <c r="H17" s="66">
        <v>0</v>
      </c>
      <c r="I17" s="66">
        <v>0</v>
      </c>
      <c r="K17" s="67"/>
    </row>
    <row r="18" spans="1:11" x14ac:dyDescent="0.25">
      <c r="A18" s="116">
        <v>322</v>
      </c>
      <c r="B18" s="117"/>
      <c r="C18" s="118"/>
      <c r="D18" s="60" t="s">
        <v>80</v>
      </c>
      <c r="E18" s="66">
        <f>SUM(E19:E27)</f>
        <v>47527.839999999997</v>
      </c>
      <c r="F18" s="66">
        <f t="shared" ref="F18:I18" si="6">SUM(F19:F27)</f>
        <v>42490</v>
      </c>
      <c r="G18" s="66">
        <f t="shared" si="6"/>
        <v>42790</v>
      </c>
      <c r="H18" s="66">
        <f t="shared" si="6"/>
        <v>42790</v>
      </c>
      <c r="I18" s="66">
        <f t="shared" si="6"/>
        <v>42790</v>
      </c>
      <c r="K18" s="67"/>
    </row>
    <row r="19" spans="1:11" x14ac:dyDescent="0.25">
      <c r="A19" s="116">
        <v>32211</v>
      </c>
      <c r="B19" s="117"/>
      <c r="C19" s="118"/>
      <c r="D19" s="60" t="s">
        <v>81</v>
      </c>
      <c r="E19" s="66">
        <f>153+1973.71</f>
        <v>2126.71</v>
      </c>
      <c r="F19" s="68">
        <f>250+2200</f>
        <v>2450</v>
      </c>
      <c r="G19" s="68">
        <v>2550</v>
      </c>
      <c r="H19" s="68">
        <v>2550</v>
      </c>
      <c r="I19" s="68">
        <v>2550</v>
      </c>
      <c r="K19" s="67"/>
    </row>
    <row r="20" spans="1:11" ht="25.5" x14ac:dyDescent="0.25">
      <c r="A20" s="116">
        <v>32212</v>
      </c>
      <c r="B20" s="117"/>
      <c r="C20" s="118"/>
      <c r="D20" s="60" t="s">
        <v>82</v>
      </c>
      <c r="E20" s="66">
        <v>307.60000000000002</v>
      </c>
      <c r="F20" s="68">
        <v>500</v>
      </c>
      <c r="G20" s="68">
        <v>400</v>
      </c>
      <c r="H20" s="68">
        <v>400</v>
      </c>
      <c r="I20" s="68">
        <v>400</v>
      </c>
      <c r="K20" s="67"/>
    </row>
    <row r="21" spans="1:11" ht="25.5" x14ac:dyDescent="0.25">
      <c r="A21" s="116">
        <v>32214</v>
      </c>
      <c r="B21" s="117"/>
      <c r="C21" s="118"/>
      <c r="D21" s="60" t="s">
        <v>83</v>
      </c>
      <c r="E21" s="66">
        <v>1169.44</v>
      </c>
      <c r="F21" s="68">
        <v>1000</v>
      </c>
      <c r="G21" s="68">
        <v>1200</v>
      </c>
      <c r="H21" s="68">
        <v>1200</v>
      </c>
      <c r="I21" s="68">
        <v>1200</v>
      </c>
      <c r="K21" s="67"/>
    </row>
    <row r="22" spans="1:11" ht="25.5" x14ac:dyDescent="0.25">
      <c r="A22" s="116">
        <v>32219</v>
      </c>
      <c r="B22" s="117"/>
      <c r="C22" s="118"/>
      <c r="D22" s="60" t="s">
        <v>84</v>
      </c>
      <c r="E22" s="66">
        <v>1257.1600000000001</v>
      </c>
      <c r="F22" s="68">
        <v>1200</v>
      </c>
      <c r="G22" s="68">
        <v>1200</v>
      </c>
      <c r="H22" s="68">
        <v>1200</v>
      </c>
      <c r="I22" s="68">
        <v>1200</v>
      </c>
      <c r="K22" s="67"/>
    </row>
    <row r="23" spans="1:11" x14ac:dyDescent="0.25">
      <c r="A23" s="116">
        <v>32231</v>
      </c>
      <c r="B23" s="117"/>
      <c r="C23" s="118"/>
      <c r="D23" s="60" t="s">
        <v>85</v>
      </c>
      <c r="E23" s="66">
        <v>10772.88</v>
      </c>
      <c r="F23" s="68">
        <v>7930</v>
      </c>
      <c r="G23" s="68">
        <v>7930</v>
      </c>
      <c r="H23" s="68">
        <v>7930</v>
      </c>
      <c r="I23" s="68">
        <v>7930</v>
      </c>
      <c r="K23" s="67"/>
    </row>
    <row r="24" spans="1:11" x14ac:dyDescent="0.25">
      <c r="A24" s="116">
        <v>32233</v>
      </c>
      <c r="B24" s="117"/>
      <c r="C24" s="118"/>
      <c r="D24" s="60" t="s">
        <v>86</v>
      </c>
      <c r="E24" s="66">
        <v>29523.01</v>
      </c>
      <c r="F24" s="68">
        <v>27560</v>
      </c>
      <c r="G24" s="68">
        <v>27560</v>
      </c>
      <c r="H24" s="68">
        <v>27560</v>
      </c>
      <c r="I24" s="68">
        <v>27560</v>
      </c>
      <c r="K24" s="67"/>
    </row>
    <row r="25" spans="1:11" x14ac:dyDescent="0.25">
      <c r="A25" s="116">
        <v>32234</v>
      </c>
      <c r="B25" s="117"/>
      <c r="C25" s="118"/>
      <c r="D25" s="60" t="s">
        <v>87</v>
      </c>
      <c r="E25" s="66">
        <v>333.97</v>
      </c>
      <c r="F25" s="68">
        <v>350</v>
      </c>
      <c r="G25" s="68">
        <v>350</v>
      </c>
      <c r="H25" s="68">
        <v>350</v>
      </c>
      <c r="I25" s="68">
        <v>350</v>
      </c>
      <c r="K25" s="67"/>
    </row>
    <row r="26" spans="1:11" ht="25.5" x14ac:dyDescent="0.25">
      <c r="A26" s="116">
        <v>32244</v>
      </c>
      <c r="B26" s="117"/>
      <c r="C26" s="118"/>
      <c r="D26" s="60" t="s">
        <v>88</v>
      </c>
      <c r="E26" s="66">
        <v>2037.07</v>
      </c>
      <c r="F26" s="68">
        <v>1500</v>
      </c>
      <c r="G26" s="68">
        <v>1600</v>
      </c>
      <c r="H26" s="68">
        <v>1600</v>
      </c>
      <c r="I26" s="68">
        <v>1600</v>
      </c>
      <c r="K26" s="67"/>
    </row>
    <row r="27" spans="1:11" ht="25.5" x14ac:dyDescent="0.25">
      <c r="A27" s="116">
        <v>32271</v>
      </c>
      <c r="B27" s="117"/>
      <c r="C27" s="118"/>
      <c r="D27" s="60" t="s">
        <v>89</v>
      </c>
      <c r="E27" s="66">
        <v>0</v>
      </c>
      <c r="F27" s="68">
        <v>0</v>
      </c>
      <c r="G27" s="68">
        <v>0</v>
      </c>
      <c r="H27" s="68">
        <v>0</v>
      </c>
      <c r="I27" s="68">
        <v>0</v>
      </c>
      <c r="K27" s="67"/>
    </row>
    <row r="28" spans="1:11" x14ac:dyDescent="0.25">
      <c r="A28" s="116">
        <v>323</v>
      </c>
      <c r="B28" s="117"/>
      <c r="C28" s="118"/>
      <c r="D28" s="60" t="s">
        <v>90</v>
      </c>
      <c r="E28" s="66">
        <f>SUM(E29:E40)</f>
        <v>17110.280000000002</v>
      </c>
      <c r="F28" s="66">
        <f t="shared" ref="F28:I28" si="7">SUM(F29:F40)</f>
        <v>18698.25</v>
      </c>
      <c r="G28" s="66">
        <f t="shared" si="7"/>
        <v>19047</v>
      </c>
      <c r="H28" s="66">
        <f t="shared" si="7"/>
        <v>19047</v>
      </c>
      <c r="I28" s="66">
        <f t="shared" si="7"/>
        <v>19047</v>
      </c>
      <c r="K28" s="67"/>
    </row>
    <row r="29" spans="1:11" x14ac:dyDescent="0.25">
      <c r="A29" s="116">
        <v>32311</v>
      </c>
      <c r="B29" s="117"/>
      <c r="C29" s="118"/>
      <c r="D29" s="60" t="s">
        <v>91</v>
      </c>
      <c r="E29" s="66">
        <v>2814.46</v>
      </c>
      <c r="F29" s="68">
        <v>2400</v>
      </c>
      <c r="G29" s="68">
        <v>2100</v>
      </c>
      <c r="H29" s="68">
        <v>2100</v>
      </c>
      <c r="I29" s="68">
        <v>2100</v>
      </c>
      <c r="K29" s="67"/>
    </row>
    <row r="30" spans="1:11" x14ac:dyDescent="0.25">
      <c r="A30" s="116">
        <v>32313</v>
      </c>
      <c r="B30" s="117"/>
      <c r="C30" s="118"/>
      <c r="D30" s="60" t="s">
        <v>92</v>
      </c>
      <c r="E30" s="66">
        <v>287</v>
      </c>
      <c r="F30" s="68">
        <v>250</v>
      </c>
      <c r="G30" s="68">
        <v>200</v>
      </c>
      <c r="H30" s="68">
        <v>200</v>
      </c>
      <c r="I30" s="68">
        <v>200</v>
      </c>
      <c r="K30" s="67"/>
    </row>
    <row r="31" spans="1:11" ht="25.5" x14ac:dyDescent="0.25">
      <c r="A31" s="116">
        <v>32329</v>
      </c>
      <c r="B31" s="117"/>
      <c r="C31" s="118"/>
      <c r="D31" s="60" t="s">
        <v>93</v>
      </c>
      <c r="E31" s="66">
        <f>2867.25+512.5</f>
        <v>3379.75</v>
      </c>
      <c r="F31" s="68">
        <f>1567.25+3700</f>
        <v>5267.25</v>
      </c>
      <c r="G31" s="68">
        <v>3700</v>
      </c>
      <c r="H31" s="68">
        <v>3700</v>
      </c>
      <c r="I31" s="68">
        <v>3700</v>
      </c>
      <c r="K31" s="67"/>
    </row>
    <row r="32" spans="1:11" ht="25.5" x14ac:dyDescent="0.25">
      <c r="A32" s="116">
        <v>32339</v>
      </c>
      <c r="B32" s="117"/>
      <c r="C32" s="118"/>
      <c r="D32" s="81" t="s">
        <v>236</v>
      </c>
      <c r="E32" s="66">
        <v>0</v>
      </c>
      <c r="F32" s="68">
        <v>600</v>
      </c>
      <c r="G32" s="68">
        <v>0</v>
      </c>
      <c r="H32" s="68">
        <v>0</v>
      </c>
      <c r="I32" s="68">
        <v>0</v>
      </c>
      <c r="K32" s="67"/>
    </row>
    <row r="33" spans="1:11" x14ac:dyDescent="0.25">
      <c r="A33" s="116">
        <v>32341</v>
      </c>
      <c r="B33" s="117"/>
      <c r="C33" s="118"/>
      <c r="D33" s="60" t="s">
        <v>94</v>
      </c>
      <c r="E33" s="66">
        <v>3165.82</v>
      </c>
      <c r="F33" s="68">
        <v>2300</v>
      </c>
      <c r="G33" s="68">
        <v>2600</v>
      </c>
      <c r="H33" s="68">
        <v>2600</v>
      </c>
      <c r="I33" s="68">
        <v>2600</v>
      </c>
      <c r="K33" s="67"/>
    </row>
    <row r="34" spans="1:11" x14ac:dyDescent="0.25">
      <c r="A34" s="116">
        <v>32342</v>
      </c>
      <c r="B34" s="117"/>
      <c r="C34" s="118"/>
      <c r="D34" s="60" t="s">
        <v>95</v>
      </c>
      <c r="E34" s="66">
        <v>607.92999999999995</v>
      </c>
      <c r="F34" s="68">
        <v>600</v>
      </c>
      <c r="G34" s="68">
        <v>1100</v>
      </c>
      <c r="H34" s="68">
        <v>1100</v>
      </c>
      <c r="I34" s="68">
        <v>1100</v>
      </c>
      <c r="K34" s="67"/>
    </row>
    <row r="35" spans="1:11" x14ac:dyDescent="0.25">
      <c r="A35" s="116">
        <v>32349</v>
      </c>
      <c r="B35" s="117"/>
      <c r="C35" s="118"/>
      <c r="D35" s="60" t="s">
        <v>96</v>
      </c>
      <c r="E35" s="66">
        <v>1116.46</v>
      </c>
      <c r="F35" s="68">
        <v>1117</v>
      </c>
      <c r="G35" s="68">
        <v>1313</v>
      </c>
      <c r="H35" s="68">
        <v>1313</v>
      </c>
      <c r="I35" s="68">
        <v>1313</v>
      </c>
      <c r="K35" s="67"/>
    </row>
    <row r="36" spans="1:11" ht="25.5" x14ac:dyDescent="0.25">
      <c r="A36" s="116">
        <v>32361</v>
      </c>
      <c r="B36" s="117"/>
      <c r="C36" s="118"/>
      <c r="D36" s="60" t="s">
        <v>97</v>
      </c>
      <c r="E36" s="66">
        <f>1350+87</f>
        <v>1437</v>
      </c>
      <c r="F36" s="68">
        <f>130+2000</f>
        <v>2130</v>
      </c>
      <c r="G36" s="68">
        <v>2130</v>
      </c>
      <c r="H36" s="68">
        <v>2130</v>
      </c>
      <c r="I36" s="68">
        <v>2130</v>
      </c>
      <c r="K36" s="67"/>
    </row>
    <row r="37" spans="1:11" x14ac:dyDescent="0.25">
      <c r="A37" s="116">
        <v>32369</v>
      </c>
      <c r="B37" s="117"/>
      <c r="C37" s="118"/>
      <c r="D37" s="60" t="s">
        <v>98</v>
      </c>
      <c r="E37" s="66">
        <v>840.18</v>
      </c>
      <c r="F37" s="68">
        <v>700</v>
      </c>
      <c r="G37" s="68">
        <v>850</v>
      </c>
      <c r="H37" s="68">
        <v>850</v>
      </c>
      <c r="I37" s="68">
        <v>850</v>
      </c>
      <c r="K37" s="67"/>
    </row>
    <row r="38" spans="1:11" x14ac:dyDescent="0.25">
      <c r="A38" s="116">
        <v>32389</v>
      </c>
      <c r="B38" s="117"/>
      <c r="C38" s="118"/>
      <c r="D38" s="60" t="s">
        <v>99</v>
      </c>
      <c r="E38" s="66">
        <v>3461.68</v>
      </c>
      <c r="F38" s="68">
        <v>2834</v>
      </c>
      <c r="G38" s="68">
        <v>4554</v>
      </c>
      <c r="H38" s="68">
        <v>4554</v>
      </c>
      <c r="I38" s="68">
        <v>4554</v>
      </c>
      <c r="K38" s="67"/>
    </row>
    <row r="39" spans="1:11" x14ac:dyDescent="0.25">
      <c r="A39" s="116">
        <v>32392</v>
      </c>
      <c r="B39" s="117"/>
      <c r="C39" s="118"/>
      <c r="D39" s="80" t="s">
        <v>149</v>
      </c>
      <c r="E39" s="66">
        <v>0</v>
      </c>
      <c r="F39" s="68">
        <v>0</v>
      </c>
      <c r="G39" s="68">
        <v>0</v>
      </c>
      <c r="H39" s="68">
        <v>0</v>
      </c>
      <c r="I39" s="68">
        <v>0</v>
      </c>
      <c r="K39" s="67"/>
    </row>
    <row r="40" spans="1:11" x14ac:dyDescent="0.25">
      <c r="A40" s="116">
        <v>32399</v>
      </c>
      <c r="B40" s="117"/>
      <c r="C40" s="118"/>
      <c r="D40" s="60" t="s">
        <v>100</v>
      </c>
      <c r="E40" s="66">
        <v>0</v>
      </c>
      <c r="F40" s="68">
        <v>500</v>
      </c>
      <c r="G40" s="68">
        <v>500</v>
      </c>
      <c r="H40" s="68">
        <v>500</v>
      </c>
      <c r="I40" s="68">
        <v>500</v>
      </c>
      <c r="K40" s="67"/>
    </row>
    <row r="41" spans="1:11" ht="25.5" x14ac:dyDescent="0.25">
      <c r="A41" s="116">
        <v>329</v>
      </c>
      <c r="B41" s="117"/>
      <c r="C41" s="118"/>
      <c r="D41" s="60" t="s">
        <v>101</v>
      </c>
      <c r="E41" s="66">
        <f>SUM(E42)</f>
        <v>3440.86</v>
      </c>
      <c r="F41" s="66">
        <f t="shared" ref="F41:I41" si="8">SUM(F42)</f>
        <v>3000</v>
      </c>
      <c r="G41" s="66">
        <f t="shared" si="8"/>
        <v>3157.15</v>
      </c>
      <c r="H41" s="66">
        <f t="shared" si="8"/>
        <v>3157.15</v>
      </c>
      <c r="I41" s="66">
        <f t="shared" si="8"/>
        <v>3157.15</v>
      </c>
      <c r="K41" s="67"/>
    </row>
    <row r="42" spans="1:11" ht="25.5" x14ac:dyDescent="0.25">
      <c r="A42" s="116">
        <v>32999</v>
      </c>
      <c r="B42" s="117"/>
      <c r="C42" s="118"/>
      <c r="D42" s="60" t="s">
        <v>101</v>
      </c>
      <c r="E42" s="66">
        <v>3440.86</v>
      </c>
      <c r="F42" s="68">
        <v>3000</v>
      </c>
      <c r="G42" s="68">
        <v>3157.15</v>
      </c>
      <c r="H42" s="68">
        <v>3157.15</v>
      </c>
      <c r="I42" s="68">
        <v>3157.15</v>
      </c>
      <c r="K42" s="67"/>
    </row>
    <row r="43" spans="1:11" x14ac:dyDescent="0.25">
      <c r="A43" s="116">
        <v>34</v>
      </c>
      <c r="B43" s="117"/>
      <c r="C43" s="118"/>
      <c r="D43" s="60" t="s">
        <v>102</v>
      </c>
      <c r="E43" s="66">
        <f>SUM(E44)</f>
        <v>0</v>
      </c>
      <c r="F43" s="66">
        <f t="shared" ref="F43:I44" si="9">SUM(F44)</f>
        <v>0</v>
      </c>
      <c r="G43" s="66">
        <f t="shared" si="9"/>
        <v>0</v>
      </c>
      <c r="H43" s="66">
        <f t="shared" si="9"/>
        <v>0</v>
      </c>
      <c r="I43" s="66">
        <f t="shared" si="9"/>
        <v>0</v>
      </c>
      <c r="K43" s="67"/>
    </row>
    <row r="44" spans="1:11" x14ac:dyDescent="0.25">
      <c r="A44" s="116">
        <v>343</v>
      </c>
      <c r="B44" s="117"/>
      <c r="C44" s="118"/>
      <c r="D44" s="60" t="s">
        <v>103</v>
      </c>
      <c r="E44" s="66">
        <f>SUM(E45)</f>
        <v>0</v>
      </c>
      <c r="F44" s="66">
        <f t="shared" si="9"/>
        <v>0</v>
      </c>
      <c r="G44" s="66">
        <f t="shared" si="9"/>
        <v>0</v>
      </c>
      <c r="H44" s="66">
        <f t="shared" si="9"/>
        <v>0</v>
      </c>
      <c r="I44" s="66">
        <f t="shared" si="9"/>
        <v>0</v>
      </c>
      <c r="K44" s="67"/>
    </row>
    <row r="45" spans="1:11" x14ac:dyDescent="0.25">
      <c r="A45" s="116">
        <v>34312</v>
      </c>
      <c r="B45" s="117"/>
      <c r="C45" s="118"/>
      <c r="D45" s="60" t="s">
        <v>104</v>
      </c>
      <c r="E45" s="66">
        <v>0</v>
      </c>
      <c r="F45" s="68">
        <v>0</v>
      </c>
      <c r="G45" s="68">
        <v>0</v>
      </c>
      <c r="H45" s="68">
        <v>0</v>
      </c>
      <c r="I45" s="68">
        <v>0</v>
      </c>
      <c r="K45" s="67"/>
    </row>
    <row r="46" spans="1:11" ht="38.25" x14ac:dyDescent="0.25">
      <c r="A46" s="116">
        <v>37</v>
      </c>
      <c r="B46" s="117"/>
      <c r="C46" s="118"/>
      <c r="D46" s="60" t="s">
        <v>105</v>
      </c>
      <c r="E46" s="66">
        <f>SUM(E47)</f>
        <v>0</v>
      </c>
      <c r="F46" s="66">
        <f t="shared" ref="F46:I47" si="10">SUM(F47)</f>
        <v>0</v>
      </c>
      <c r="G46" s="66">
        <f t="shared" si="10"/>
        <v>0</v>
      </c>
      <c r="H46" s="66">
        <f t="shared" si="10"/>
        <v>0</v>
      </c>
      <c r="I46" s="66">
        <f t="shared" si="10"/>
        <v>0</v>
      </c>
      <c r="K46" s="67"/>
    </row>
    <row r="47" spans="1:11" ht="25.5" x14ac:dyDescent="0.25">
      <c r="A47" s="116">
        <v>372</v>
      </c>
      <c r="B47" s="117"/>
      <c r="C47" s="118"/>
      <c r="D47" s="60" t="s">
        <v>106</v>
      </c>
      <c r="E47" s="66">
        <f>SUM(E48)</f>
        <v>0</v>
      </c>
      <c r="F47" s="66">
        <f t="shared" si="10"/>
        <v>0</v>
      </c>
      <c r="G47" s="66">
        <f t="shared" si="10"/>
        <v>0</v>
      </c>
      <c r="H47" s="66">
        <f t="shared" si="10"/>
        <v>0</v>
      </c>
      <c r="I47" s="66">
        <f t="shared" si="10"/>
        <v>0</v>
      </c>
      <c r="K47" s="67"/>
    </row>
    <row r="48" spans="1:11" ht="25.5" x14ac:dyDescent="0.25">
      <c r="A48" s="116">
        <v>37229</v>
      </c>
      <c r="B48" s="117"/>
      <c r="C48" s="118"/>
      <c r="D48" s="60" t="s">
        <v>107</v>
      </c>
      <c r="E48" s="66">
        <v>0</v>
      </c>
      <c r="F48" s="68">
        <v>0</v>
      </c>
      <c r="G48" s="68">
        <v>0</v>
      </c>
      <c r="H48" s="68">
        <v>0</v>
      </c>
      <c r="I48" s="68">
        <v>0</v>
      </c>
      <c r="K48" s="67"/>
    </row>
    <row r="49" spans="1:14" s="64" customFormat="1" ht="25.5" x14ac:dyDescent="0.25">
      <c r="A49" s="122" t="s">
        <v>108</v>
      </c>
      <c r="B49" s="123"/>
      <c r="C49" s="124"/>
      <c r="D49" s="61" t="s">
        <v>109</v>
      </c>
      <c r="E49" s="63">
        <f>SUM(E50)</f>
        <v>0</v>
      </c>
      <c r="F49" s="63">
        <f t="shared" ref="F49:I52" si="11">SUM(F50)</f>
        <v>0</v>
      </c>
      <c r="G49" s="63">
        <f t="shared" si="11"/>
        <v>0</v>
      </c>
      <c r="H49" s="63">
        <f t="shared" si="11"/>
        <v>0</v>
      </c>
      <c r="I49" s="63">
        <f t="shared" si="11"/>
        <v>0</v>
      </c>
      <c r="K49" s="65"/>
      <c r="L49" s="83"/>
      <c r="M49" s="83"/>
      <c r="N49" s="83"/>
    </row>
    <row r="50" spans="1:14" x14ac:dyDescent="0.25">
      <c r="A50" s="113" t="s">
        <v>70</v>
      </c>
      <c r="B50" s="114"/>
      <c r="C50" s="115"/>
      <c r="D50" s="62" t="s">
        <v>71</v>
      </c>
      <c r="E50" s="66">
        <f>SUM(E51)</f>
        <v>0</v>
      </c>
      <c r="F50" s="66">
        <f t="shared" si="11"/>
        <v>0</v>
      </c>
      <c r="G50" s="66">
        <f t="shared" si="11"/>
        <v>0</v>
      </c>
      <c r="H50" s="66">
        <f t="shared" si="11"/>
        <v>0</v>
      </c>
      <c r="I50" s="66">
        <f t="shared" si="11"/>
        <v>0</v>
      </c>
      <c r="K50" s="67"/>
    </row>
    <row r="51" spans="1:14" x14ac:dyDescent="0.25">
      <c r="A51" s="113" t="s">
        <v>72</v>
      </c>
      <c r="B51" s="114"/>
      <c r="C51" s="115"/>
      <c r="D51" s="62" t="s">
        <v>73</v>
      </c>
      <c r="E51" s="66">
        <f>SUM(E52)</f>
        <v>0</v>
      </c>
      <c r="F51" s="66">
        <f t="shared" si="11"/>
        <v>0</v>
      </c>
      <c r="G51" s="66">
        <f t="shared" si="11"/>
        <v>0</v>
      </c>
      <c r="H51" s="66">
        <f t="shared" si="11"/>
        <v>0</v>
      </c>
      <c r="I51" s="66">
        <f t="shared" si="11"/>
        <v>0</v>
      </c>
      <c r="K51" s="67"/>
    </row>
    <row r="52" spans="1:14" x14ac:dyDescent="0.25">
      <c r="A52" s="119">
        <v>3</v>
      </c>
      <c r="B52" s="120"/>
      <c r="C52" s="121"/>
      <c r="D52" s="60" t="s">
        <v>10</v>
      </c>
      <c r="E52" s="66">
        <f>SUM(E53)</f>
        <v>0</v>
      </c>
      <c r="F52" s="66">
        <f t="shared" si="11"/>
        <v>0</v>
      </c>
      <c r="G52" s="66">
        <f t="shared" si="11"/>
        <v>0</v>
      </c>
      <c r="H52" s="66">
        <f t="shared" si="11"/>
        <v>0</v>
      </c>
      <c r="I52" s="66">
        <f t="shared" si="11"/>
        <v>0</v>
      </c>
      <c r="K52" s="67"/>
    </row>
    <row r="53" spans="1:14" x14ac:dyDescent="0.25">
      <c r="A53" s="116">
        <v>323</v>
      </c>
      <c r="B53" s="117"/>
      <c r="C53" s="118"/>
      <c r="D53" s="60" t="s">
        <v>90</v>
      </c>
      <c r="E53" s="66">
        <f>SUM(E54:E54)</f>
        <v>0</v>
      </c>
      <c r="F53" s="66">
        <f t="shared" ref="F53:I53" si="12">SUM(F54:F54)</f>
        <v>0</v>
      </c>
      <c r="G53" s="66">
        <f t="shared" si="12"/>
        <v>0</v>
      </c>
      <c r="H53" s="66">
        <f t="shared" si="12"/>
        <v>0</v>
      </c>
      <c r="I53" s="66">
        <f t="shared" si="12"/>
        <v>0</v>
      </c>
      <c r="K53" s="67"/>
    </row>
    <row r="54" spans="1:14" ht="25.5" x14ac:dyDescent="0.25">
      <c r="A54" s="116">
        <v>32329</v>
      </c>
      <c r="B54" s="117"/>
      <c r="C54" s="118"/>
      <c r="D54" s="60" t="s">
        <v>93</v>
      </c>
      <c r="E54" s="66">
        <v>0</v>
      </c>
      <c r="F54" s="68">
        <v>0</v>
      </c>
      <c r="G54" s="68">
        <v>0</v>
      </c>
      <c r="H54" s="68">
        <v>0</v>
      </c>
      <c r="I54" s="68">
        <v>0</v>
      </c>
      <c r="K54" s="67"/>
    </row>
    <row r="55" spans="1:14" s="64" customFormat="1" ht="25.5" x14ac:dyDescent="0.25">
      <c r="A55" s="122" t="s">
        <v>110</v>
      </c>
      <c r="B55" s="123"/>
      <c r="C55" s="124"/>
      <c r="D55" s="61" t="s">
        <v>111</v>
      </c>
      <c r="E55" s="63">
        <f>SUM(E68,E56)</f>
        <v>409.33</v>
      </c>
      <c r="F55" s="63">
        <f>SUM(F68,F56,F62)</f>
        <v>14393.33</v>
      </c>
      <c r="G55" s="63">
        <f>SUM(G68,G56,G62)</f>
        <v>15316.54</v>
      </c>
      <c r="H55" s="63">
        <f t="shared" ref="H55:I55" si="13">SUM(H68,H56,H62)</f>
        <v>15316.54</v>
      </c>
      <c r="I55" s="63">
        <f t="shared" si="13"/>
        <v>15316.54</v>
      </c>
      <c r="K55" s="65"/>
      <c r="L55" s="83"/>
      <c r="M55" s="83"/>
      <c r="N55" s="83"/>
    </row>
    <row r="56" spans="1:14" s="64" customFormat="1" ht="38.25" x14ac:dyDescent="0.25">
      <c r="A56" s="122" t="s">
        <v>112</v>
      </c>
      <c r="B56" s="123"/>
      <c r="C56" s="124"/>
      <c r="D56" s="61" t="s">
        <v>113</v>
      </c>
      <c r="E56" s="63">
        <f>SUM(E57)</f>
        <v>0</v>
      </c>
      <c r="F56" s="63">
        <f t="shared" ref="F56:I66" si="14">SUM(F57)</f>
        <v>6992</v>
      </c>
      <c r="G56" s="63">
        <f t="shared" si="14"/>
        <v>6992</v>
      </c>
      <c r="H56" s="63">
        <f t="shared" si="14"/>
        <v>6992</v>
      </c>
      <c r="I56" s="63">
        <f t="shared" si="14"/>
        <v>6992</v>
      </c>
      <c r="K56" s="65"/>
      <c r="L56" s="83"/>
      <c r="M56" s="83"/>
      <c r="N56" s="83"/>
    </row>
    <row r="57" spans="1:14" x14ac:dyDescent="0.25">
      <c r="A57" s="113" t="s">
        <v>114</v>
      </c>
      <c r="B57" s="114"/>
      <c r="C57" s="115"/>
      <c r="D57" s="62" t="s">
        <v>115</v>
      </c>
      <c r="E57" s="66">
        <f>SUM(E58)</f>
        <v>0</v>
      </c>
      <c r="F57" s="66">
        <f t="shared" si="14"/>
        <v>6992</v>
      </c>
      <c r="G57" s="66">
        <f t="shared" si="14"/>
        <v>6992</v>
      </c>
      <c r="H57" s="66">
        <f t="shared" si="14"/>
        <v>6992</v>
      </c>
      <c r="I57" s="66">
        <f t="shared" si="14"/>
        <v>6992</v>
      </c>
      <c r="K57" s="67"/>
    </row>
    <row r="58" spans="1:14" x14ac:dyDescent="0.25">
      <c r="A58" s="113" t="s">
        <v>116</v>
      </c>
      <c r="B58" s="114"/>
      <c r="C58" s="115"/>
      <c r="D58" s="62" t="s">
        <v>115</v>
      </c>
      <c r="E58" s="66">
        <f>SUM(E59)</f>
        <v>0</v>
      </c>
      <c r="F58" s="66">
        <f t="shared" si="14"/>
        <v>6992</v>
      </c>
      <c r="G58" s="66">
        <f t="shared" si="14"/>
        <v>6992</v>
      </c>
      <c r="H58" s="66">
        <f t="shared" si="14"/>
        <v>6992</v>
      </c>
      <c r="I58" s="66">
        <f t="shared" si="14"/>
        <v>6992</v>
      </c>
      <c r="K58" s="67"/>
    </row>
    <row r="59" spans="1:14" x14ac:dyDescent="0.25">
      <c r="A59" s="119">
        <v>3</v>
      </c>
      <c r="B59" s="120"/>
      <c r="C59" s="121"/>
      <c r="D59" s="60" t="s">
        <v>10</v>
      </c>
      <c r="E59" s="66">
        <f>SUM(E60)</f>
        <v>0</v>
      </c>
      <c r="F59" s="66">
        <f t="shared" si="14"/>
        <v>6992</v>
      </c>
      <c r="G59" s="66">
        <f t="shared" si="14"/>
        <v>6992</v>
      </c>
      <c r="H59" s="66">
        <f t="shared" si="14"/>
        <v>6992</v>
      </c>
      <c r="I59" s="66">
        <f t="shared" si="14"/>
        <v>6992</v>
      </c>
      <c r="K59" s="67"/>
    </row>
    <row r="60" spans="1:14" ht="25.5" x14ac:dyDescent="0.25">
      <c r="A60" s="116">
        <v>372</v>
      </c>
      <c r="B60" s="117"/>
      <c r="C60" s="118"/>
      <c r="D60" s="60" t="s">
        <v>106</v>
      </c>
      <c r="E60" s="66">
        <f>SUM(E61)</f>
        <v>0</v>
      </c>
      <c r="F60" s="66">
        <f t="shared" si="14"/>
        <v>6992</v>
      </c>
      <c r="G60" s="66">
        <f t="shared" si="14"/>
        <v>6992</v>
      </c>
      <c r="H60" s="66">
        <f t="shared" si="14"/>
        <v>6992</v>
      </c>
      <c r="I60" s="66">
        <f t="shared" si="14"/>
        <v>6992</v>
      </c>
      <c r="K60" s="67"/>
    </row>
    <row r="61" spans="1:14" ht="25.5" x14ac:dyDescent="0.25">
      <c r="A61" s="116">
        <v>37229</v>
      </c>
      <c r="B61" s="117"/>
      <c r="C61" s="118"/>
      <c r="D61" s="60" t="s">
        <v>107</v>
      </c>
      <c r="E61" s="66">
        <v>0</v>
      </c>
      <c r="F61" s="68">
        <v>6992</v>
      </c>
      <c r="G61" s="68">
        <v>6992</v>
      </c>
      <c r="H61" s="68">
        <v>6992</v>
      </c>
      <c r="I61" s="68">
        <v>6992</v>
      </c>
      <c r="K61" s="67"/>
    </row>
    <row r="62" spans="1:14" s="64" customFormat="1" ht="38.25" x14ac:dyDescent="0.25">
      <c r="A62" s="122" t="s">
        <v>112</v>
      </c>
      <c r="B62" s="123"/>
      <c r="C62" s="124"/>
      <c r="D62" s="86" t="s">
        <v>113</v>
      </c>
      <c r="E62" s="63">
        <f>SUM(E63)</f>
        <v>0</v>
      </c>
      <c r="F62" s="63">
        <f t="shared" si="14"/>
        <v>6992</v>
      </c>
      <c r="G62" s="63">
        <f t="shared" si="14"/>
        <v>6900</v>
      </c>
      <c r="H62" s="63">
        <f t="shared" si="14"/>
        <v>6900</v>
      </c>
      <c r="I62" s="63">
        <f t="shared" si="14"/>
        <v>6900</v>
      </c>
      <c r="K62" s="65"/>
      <c r="L62" s="83"/>
      <c r="M62" s="83"/>
      <c r="N62" s="83"/>
    </row>
    <row r="63" spans="1:14" x14ac:dyDescent="0.25">
      <c r="A63" s="113" t="s">
        <v>256</v>
      </c>
      <c r="B63" s="114"/>
      <c r="C63" s="115"/>
      <c r="D63" s="84" t="s">
        <v>258</v>
      </c>
      <c r="E63" s="66">
        <f>SUM(E64)</f>
        <v>0</v>
      </c>
      <c r="F63" s="66">
        <f t="shared" si="14"/>
        <v>6992</v>
      </c>
      <c r="G63" s="66">
        <f t="shared" si="14"/>
        <v>6900</v>
      </c>
      <c r="H63" s="66">
        <f t="shared" si="14"/>
        <v>6900</v>
      </c>
      <c r="I63" s="66">
        <f t="shared" si="14"/>
        <v>6900</v>
      </c>
      <c r="K63" s="67"/>
    </row>
    <row r="64" spans="1:14" x14ac:dyDescent="0.25">
      <c r="A64" s="113" t="s">
        <v>257</v>
      </c>
      <c r="B64" s="114"/>
      <c r="C64" s="115"/>
      <c r="D64" s="84" t="s">
        <v>258</v>
      </c>
      <c r="E64" s="66">
        <f>SUM(E65)</f>
        <v>0</v>
      </c>
      <c r="F64" s="66">
        <f t="shared" si="14"/>
        <v>6992</v>
      </c>
      <c r="G64" s="66">
        <f t="shared" si="14"/>
        <v>6900</v>
      </c>
      <c r="H64" s="66">
        <f t="shared" si="14"/>
        <v>6900</v>
      </c>
      <c r="I64" s="66">
        <f t="shared" si="14"/>
        <v>6900</v>
      </c>
      <c r="K64" s="67"/>
    </row>
    <row r="65" spans="1:14" x14ac:dyDescent="0.25">
      <c r="A65" s="119">
        <v>3</v>
      </c>
      <c r="B65" s="120"/>
      <c r="C65" s="121"/>
      <c r="D65" s="85" t="s">
        <v>10</v>
      </c>
      <c r="E65" s="66">
        <f>SUM(E66)</f>
        <v>0</v>
      </c>
      <c r="F65" s="66">
        <f t="shared" si="14"/>
        <v>6992</v>
      </c>
      <c r="G65" s="66">
        <f t="shared" si="14"/>
        <v>6900</v>
      </c>
      <c r="H65" s="66">
        <f t="shared" si="14"/>
        <v>6900</v>
      </c>
      <c r="I65" s="66">
        <f t="shared" si="14"/>
        <v>6900</v>
      </c>
      <c r="K65" s="67"/>
    </row>
    <row r="66" spans="1:14" ht="25.5" x14ac:dyDescent="0.25">
      <c r="A66" s="116">
        <v>372</v>
      </c>
      <c r="B66" s="117"/>
      <c r="C66" s="118"/>
      <c r="D66" s="85" t="s">
        <v>106</v>
      </c>
      <c r="E66" s="66">
        <f>SUM(E67)</f>
        <v>0</v>
      </c>
      <c r="F66" s="66">
        <f t="shared" si="14"/>
        <v>6992</v>
      </c>
      <c r="G66" s="66">
        <f t="shared" si="14"/>
        <v>6900</v>
      </c>
      <c r="H66" s="66">
        <f t="shared" si="14"/>
        <v>6900</v>
      </c>
      <c r="I66" s="66">
        <f t="shared" si="14"/>
        <v>6900</v>
      </c>
      <c r="K66" s="67"/>
    </row>
    <row r="67" spans="1:14" ht="25.5" x14ac:dyDescent="0.25">
      <c r="A67" s="116">
        <v>37229</v>
      </c>
      <c r="B67" s="117"/>
      <c r="C67" s="118"/>
      <c r="D67" s="85" t="s">
        <v>107</v>
      </c>
      <c r="E67" s="66"/>
      <c r="F67" s="68">
        <v>6992</v>
      </c>
      <c r="G67" s="68">
        <v>6900</v>
      </c>
      <c r="H67" s="68">
        <v>6900</v>
      </c>
      <c r="I67" s="68">
        <v>6900</v>
      </c>
      <c r="K67" s="67"/>
    </row>
    <row r="68" spans="1:14" s="64" customFormat="1" ht="25.5" x14ac:dyDescent="0.25">
      <c r="A68" s="122" t="s">
        <v>117</v>
      </c>
      <c r="B68" s="123"/>
      <c r="C68" s="124"/>
      <c r="D68" s="61" t="s">
        <v>118</v>
      </c>
      <c r="E68" s="63">
        <f>SUM(E69)</f>
        <v>409.33</v>
      </c>
      <c r="F68" s="63">
        <f t="shared" ref="F68:I71" si="15">SUM(F69)</f>
        <v>409.33</v>
      </c>
      <c r="G68" s="63">
        <f t="shared" si="15"/>
        <v>1424.54</v>
      </c>
      <c r="H68" s="63">
        <f t="shared" si="15"/>
        <v>1424.54</v>
      </c>
      <c r="I68" s="63">
        <f t="shared" si="15"/>
        <v>1424.54</v>
      </c>
      <c r="K68" s="65"/>
      <c r="L68" s="83"/>
      <c r="M68" s="83"/>
      <c r="N68" s="83"/>
    </row>
    <row r="69" spans="1:14" x14ac:dyDescent="0.25">
      <c r="A69" s="113" t="s">
        <v>114</v>
      </c>
      <c r="B69" s="114"/>
      <c r="C69" s="115"/>
      <c r="D69" s="62" t="s">
        <v>115</v>
      </c>
      <c r="E69" s="66">
        <f>SUM(E70)</f>
        <v>409.33</v>
      </c>
      <c r="F69" s="66">
        <f t="shared" si="15"/>
        <v>409.33</v>
      </c>
      <c r="G69" s="66">
        <f t="shared" si="15"/>
        <v>1424.54</v>
      </c>
      <c r="H69" s="66">
        <f t="shared" si="15"/>
        <v>1424.54</v>
      </c>
      <c r="I69" s="66">
        <f t="shared" si="15"/>
        <v>1424.54</v>
      </c>
      <c r="K69" s="67"/>
    </row>
    <row r="70" spans="1:14" x14ac:dyDescent="0.25">
      <c r="A70" s="113" t="s">
        <v>116</v>
      </c>
      <c r="B70" s="114"/>
      <c r="C70" s="115"/>
      <c r="D70" s="62" t="s">
        <v>115</v>
      </c>
      <c r="E70" s="66">
        <f>SUM(E71)</f>
        <v>409.33</v>
      </c>
      <c r="F70" s="66">
        <f t="shared" si="15"/>
        <v>409.33</v>
      </c>
      <c r="G70" s="66">
        <f t="shared" si="15"/>
        <v>1424.54</v>
      </c>
      <c r="H70" s="66">
        <f t="shared" si="15"/>
        <v>1424.54</v>
      </c>
      <c r="I70" s="66">
        <f t="shared" si="15"/>
        <v>1424.54</v>
      </c>
      <c r="K70" s="67"/>
    </row>
    <row r="71" spans="1:14" x14ac:dyDescent="0.25">
      <c r="A71" s="119">
        <v>3</v>
      </c>
      <c r="B71" s="120"/>
      <c r="C71" s="121"/>
      <c r="D71" s="60" t="s">
        <v>10</v>
      </c>
      <c r="E71" s="66">
        <f>SUM(E72)</f>
        <v>409.33</v>
      </c>
      <c r="F71" s="66">
        <f>SUM(F72)</f>
        <v>409.33</v>
      </c>
      <c r="G71" s="66">
        <f>SUM(G72)</f>
        <v>1424.54</v>
      </c>
      <c r="H71" s="66">
        <f t="shared" si="15"/>
        <v>1424.54</v>
      </c>
      <c r="I71" s="66">
        <f t="shared" si="15"/>
        <v>1424.54</v>
      </c>
      <c r="K71" s="67"/>
    </row>
    <row r="72" spans="1:14" x14ac:dyDescent="0.25">
      <c r="A72" s="116">
        <v>312</v>
      </c>
      <c r="B72" s="117"/>
      <c r="C72" s="118"/>
      <c r="D72" s="60" t="s">
        <v>119</v>
      </c>
      <c r="E72" s="66">
        <f>SUM(E73:E76)</f>
        <v>409.33</v>
      </c>
      <c r="F72" s="66">
        <f t="shared" ref="F72:I72" si="16">SUM(F73:F76)</f>
        <v>409.33</v>
      </c>
      <c r="G72" s="66">
        <f t="shared" si="16"/>
        <v>1424.54</v>
      </c>
      <c r="H72" s="66">
        <f t="shared" si="16"/>
        <v>1424.54</v>
      </c>
      <c r="I72" s="66">
        <f t="shared" si="16"/>
        <v>1424.54</v>
      </c>
      <c r="K72" s="67"/>
    </row>
    <row r="73" spans="1:14" x14ac:dyDescent="0.25">
      <c r="A73" s="116">
        <v>31212</v>
      </c>
      <c r="B73" s="117"/>
      <c r="C73" s="118"/>
      <c r="D73" s="60" t="s">
        <v>120</v>
      </c>
      <c r="E73" s="66">
        <v>212.32</v>
      </c>
      <c r="F73" s="68">
        <v>212.32</v>
      </c>
      <c r="G73" s="68">
        <v>265.39999999999998</v>
      </c>
      <c r="H73" s="68">
        <v>265.39999999999998</v>
      </c>
      <c r="I73" s="68">
        <v>265.39999999999998</v>
      </c>
      <c r="K73" s="67"/>
    </row>
    <row r="74" spans="1:14" x14ac:dyDescent="0.25">
      <c r="A74" s="116">
        <v>32224</v>
      </c>
      <c r="B74" s="117"/>
      <c r="C74" s="118"/>
      <c r="D74" s="80" t="s">
        <v>141</v>
      </c>
      <c r="E74" s="66">
        <v>197.01</v>
      </c>
      <c r="F74" s="66">
        <v>197.01</v>
      </c>
      <c r="G74" s="66">
        <v>399.14</v>
      </c>
      <c r="H74" s="66">
        <v>399.14</v>
      </c>
      <c r="I74" s="66">
        <v>399.14</v>
      </c>
      <c r="K74" s="67"/>
    </row>
    <row r="75" spans="1:14" ht="25.5" x14ac:dyDescent="0.25">
      <c r="A75" s="116">
        <v>32319</v>
      </c>
      <c r="B75" s="117"/>
      <c r="C75" s="118"/>
      <c r="D75" s="88" t="s">
        <v>143</v>
      </c>
      <c r="E75" s="66">
        <v>0</v>
      </c>
      <c r="F75" s="66">
        <v>0</v>
      </c>
      <c r="G75" s="66">
        <v>660</v>
      </c>
      <c r="H75" s="66">
        <v>660</v>
      </c>
      <c r="I75" s="66">
        <v>660</v>
      </c>
      <c r="K75" s="67"/>
    </row>
    <row r="76" spans="1:14" ht="25.5" x14ac:dyDescent="0.25">
      <c r="A76" s="116">
        <v>37219</v>
      </c>
      <c r="B76" s="117"/>
      <c r="C76" s="118"/>
      <c r="D76" s="88" t="s">
        <v>262</v>
      </c>
      <c r="E76" s="66">
        <v>0</v>
      </c>
      <c r="F76" s="66">
        <v>0</v>
      </c>
      <c r="G76" s="66">
        <v>100</v>
      </c>
      <c r="H76" s="66">
        <v>100</v>
      </c>
      <c r="I76" s="66">
        <v>100</v>
      </c>
      <c r="K76" s="67"/>
    </row>
    <row r="77" spans="1:14" s="64" customFormat="1" ht="38.25" x14ac:dyDescent="0.25">
      <c r="A77" s="122" t="s">
        <v>121</v>
      </c>
      <c r="B77" s="123"/>
      <c r="C77" s="124"/>
      <c r="D77" s="61" t="s">
        <v>122</v>
      </c>
      <c r="E77" s="63">
        <f>SUM(E78,E158,E163,E179)</f>
        <v>1290476.5600000003</v>
      </c>
      <c r="F77" s="63">
        <f>SUM(F78,F158,F163,F179)</f>
        <v>1290702</v>
      </c>
      <c r="G77" s="63">
        <f>SUM(G78,G163,G179,G158)</f>
        <v>1557641.19</v>
      </c>
      <c r="H77" s="63">
        <f>SUM(H78,H163,H179,H158)</f>
        <v>1557641.19</v>
      </c>
      <c r="I77" s="63">
        <f>SUM(I78,I163,I179,I158)</f>
        <v>1557641.19</v>
      </c>
      <c r="K77" s="65"/>
      <c r="L77" s="83"/>
      <c r="M77" s="83"/>
      <c r="N77" s="83"/>
    </row>
    <row r="78" spans="1:14" s="64" customFormat="1" ht="25.5" x14ac:dyDescent="0.25">
      <c r="A78" s="122" t="s">
        <v>123</v>
      </c>
      <c r="B78" s="123"/>
      <c r="C78" s="124"/>
      <c r="D78" s="61" t="s">
        <v>124</v>
      </c>
      <c r="E78" s="63">
        <f>SUM(E79)</f>
        <v>1269287.1600000004</v>
      </c>
      <c r="F78" s="63">
        <f t="shared" ref="F78:I80" si="17">SUM(F79)</f>
        <v>1274280</v>
      </c>
      <c r="G78" s="63">
        <f>SUM(G79)</f>
        <v>1547550</v>
      </c>
      <c r="H78" s="63">
        <f t="shared" si="17"/>
        <v>1547550</v>
      </c>
      <c r="I78" s="63">
        <f t="shared" si="17"/>
        <v>1547550</v>
      </c>
      <c r="K78" s="65"/>
      <c r="L78" s="83"/>
      <c r="M78" s="83"/>
      <c r="N78" s="83"/>
    </row>
    <row r="79" spans="1:14" x14ac:dyDescent="0.25">
      <c r="A79" s="113" t="s">
        <v>70</v>
      </c>
      <c r="B79" s="114"/>
      <c r="C79" s="115"/>
      <c r="D79" s="62" t="s">
        <v>71</v>
      </c>
      <c r="E79" s="66">
        <f>SUM(E80)</f>
        <v>1269287.1600000004</v>
      </c>
      <c r="F79" s="66">
        <f t="shared" si="17"/>
        <v>1274280</v>
      </c>
      <c r="G79" s="66">
        <f t="shared" si="17"/>
        <v>1547550</v>
      </c>
      <c r="H79" s="66">
        <f t="shared" si="17"/>
        <v>1547550</v>
      </c>
      <c r="I79" s="66">
        <f t="shared" si="17"/>
        <v>1547550</v>
      </c>
      <c r="K79" s="67"/>
    </row>
    <row r="80" spans="1:14" ht="25.5" x14ac:dyDescent="0.25">
      <c r="A80" s="113" t="s">
        <v>125</v>
      </c>
      <c r="B80" s="114"/>
      <c r="C80" s="115"/>
      <c r="D80" s="62" t="s">
        <v>126</v>
      </c>
      <c r="E80" s="66">
        <f>SUM(E81)</f>
        <v>1269287.1600000004</v>
      </c>
      <c r="F80" s="66">
        <f t="shared" si="17"/>
        <v>1274280</v>
      </c>
      <c r="G80" s="66">
        <f t="shared" si="17"/>
        <v>1547550</v>
      </c>
      <c r="H80" s="66">
        <f t="shared" si="17"/>
        <v>1547550</v>
      </c>
      <c r="I80" s="66">
        <f t="shared" si="17"/>
        <v>1547550</v>
      </c>
      <c r="K80" s="67"/>
    </row>
    <row r="81" spans="1:11" x14ac:dyDescent="0.25">
      <c r="A81" s="119">
        <v>3</v>
      </c>
      <c r="B81" s="120"/>
      <c r="C81" s="121"/>
      <c r="D81" s="60" t="s">
        <v>10</v>
      </c>
      <c r="E81" s="66">
        <f>SUM(E82,E96,E128,E132,E137,E143,E140)</f>
        <v>1269287.1600000004</v>
      </c>
      <c r="F81" s="66">
        <f>SUM(F82,F96,F128,F132,F137,F143)</f>
        <v>1274280</v>
      </c>
      <c r="G81" s="66">
        <f>SUM(G82,G96,G128,G132,G137,G143,G140)</f>
        <v>1547550</v>
      </c>
      <c r="H81" s="66">
        <f t="shared" ref="H81:I81" si="18">SUM(H82,H96,H128,H132,H137,H143,H140)</f>
        <v>1547550</v>
      </c>
      <c r="I81" s="66">
        <f t="shared" si="18"/>
        <v>1547550</v>
      </c>
      <c r="K81" s="67"/>
    </row>
    <row r="82" spans="1:11" x14ac:dyDescent="0.25">
      <c r="A82" s="116">
        <v>31</v>
      </c>
      <c r="B82" s="117"/>
      <c r="C82" s="118"/>
      <c r="D82" s="60" t="s">
        <v>11</v>
      </c>
      <c r="E82" s="66">
        <f>SUM(E83,E87,E94)</f>
        <v>1055854.06</v>
      </c>
      <c r="F82" s="66">
        <f>SUM(F83,F87,F94)</f>
        <v>1143420</v>
      </c>
      <c r="G82" s="66">
        <f t="shared" ref="G82:I82" si="19">SUM(G83,G87,G94)</f>
        <v>1393700</v>
      </c>
      <c r="H82" s="66">
        <f t="shared" si="19"/>
        <v>1393700</v>
      </c>
      <c r="I82" s="66">
        <f t="shared" si="19"/>
        <v>1393700</v>
      </c>
      <c r="K82" s="67"/>
    </row>
    <row r="83" spans="1:11" x14ac:dyDescent="0.25">
      <c r="A83" s="116">
        <v>311</v>
      </c>
      <c r="B83" s="117"/>
      <c r="C83" s="118"/>
      <c r="D83" s="60" t="s">
        <v>127</v>
      </c>
      <c r="E83" s="66">
        <f>SUM(E84:E86)</f>
        <v>867391.66</v>
      </c>
      <c r="F83" s="66">
        <f>SUM(F84:F86)</f>
        <v>945300</v>
      </c>
      <c r="G83" s="66">
        <f t="shared" ref="G83:I83" si="20">SUM(G84:G86)</f>
        <v>1164000</v>
      </c>
      <c r="H83" s="66">
        <f t="shared" si="20"/>
        <v>1164000</v>
      </c>
      <c r="I83" s="66">
        <f t="shared" si="20"/>
        <v>1164000</v>
      </c>
      <c r="K83" s="67"/>
    </row>
    <row r="84" spans="1:11" x14ac:dyDescent="0.25">
      <c r="A84" s="116">
        <v>31111</v>
      </c>
      <c r="B84" s="117"/>
      <c r="C84" s="118"/>
      <c r="D84" s="60" t="s">
        <v>128</v>
      </c>
      <c r="E84" s="66">
        <v>815247.87</v>
      </c>
      <c r="F84" s="68">
        <v>904000</v>
      </c>
      <c r="G84" s="68">
        <v>1085000</v>
      </c>
      <c r="H84" s="68">
        <v>1085000</v>
      </c>
      <c r="I84" s="68">
        <v>1085000</v>
      </c>
      <c r="K84" s="67"/>
    </row>
    <row r="85" spans="1:11" x14ac:dyDescent="0.25">
      <c r="A85" s="116">
        <v>31131</v>
      </c>
      <c r="B85" s="117"/>
      <c r="C85" s="118"/>
      <c r="D85" s="60" t="s">
        <v>129</v>
      </c>
      <c r="E85" s="66">
        <v>13420.5</v>
      </c>
      <c r="F85" s="68">
        <v>14900</v>
      </c>
      <c r="G85" s="68">
        <v>24000</v>
      </c>
      <c r="H85" s="68">
        <v>24000</v>
      </c>
      <c r="I85" s="68">
        <v>24000</v>
      </c>
      <c r="K85" s="67"/>
    </row>
    <row r="86" spans="1:11" x14ac:dyDescent="0.25">
      <c r="A86" s="116">
        <v>31141</v>
      </c>
      <c r="B86" s="117"/>
      <c r="C86" s="118"/>
      <c r="D86" s="60" t="s">
        <v>130</v>
      </c>
      <c r="E86" s="66">
        <v>38723.29</v>
      </c>
      <c r="F86" s="68">
        <v>26400</v>
      </c>
      <c r="G86" s="68">
        <v>55000</v>
      </c>
      <c r="H86" s="68">
        <v>55000</v>
      </c>
      <c r="I86" s="68">
        <v>55000</v>
      </c>
      <c r="K86" s="67"/>
    </row>
    <row r="87" spans="1:11" x14ac:dyDescent="0.25">
      <c r="A87" s="116">
        <v>312</v>
      </c>
      <c r="B87" s="117"/>
      <c r="C87" s="118"/>
      <c r="D87" s="60" t="s">
        <v>119</v>
      </c>
      <c r="E87" s="66">
        <f>SUM(E88:E93)</f>
        <v>44828.63</v>
      </c>
      <c r="F87" s="66">
        <f>SUM(F88:F93)</f>
        <v>41620</v>
      </c>
      <c r="G87" s="66">
        <f t="shared" ref="G87:I87" si="21">SUM(G88:G93)</f>
        <v>49700</v>
      </c>
      <c r="H87" s="66">
        <f t="shared" si="21"/>
        <v>49700</v>
      </c>
      <c r="I87" s="66">
        <f t="shared" si="21"/>
        <v>49700</v>
      </c>
      <c r="K87" s="67"/>
    </row>
    <row r="88" spans="1:11" x14ac:dyDescent="0.25">
      <c r="A88" s="116">
        <v>31212</v>
      </c>
      <c r="B88" s="117"/>
      <c r="C88" s="118"/>
      <c r="D88" s="60" t="s">
        <v>120</v>
      </c>
      <c r="E88" s="66">
        <v>19507.810000000001</v>
      </c>
      <c r="F88" s="66">
        <v>17350</v>
      </c>
      <c r="G88" s="66">
        <v>20500</v>
      </c>
      <c r="H88" s="66">
        <v>20500</v>
      </c>
      <c r="I88" s="66">
        <v>20500</v>
      </c>
      <c r="K88" s="67"/>
    </row>
    <row r="89" spans="1:11" x14ac:dyDescent="0.25">
      <c r="A89" s="116">
        <v>31213</v>
      </c>
      <c r="B89" s="117"/>
      <c r="C89" s="118"/>
      <c r="D89" s="60" t="s">
        <v>131</v>
      </c>
      <c r="E89" s="66">
        <v>4500</v>
      </c>
      <c r="F89" s="66">
        <v>2500</v>
      </c>
      <c r="G89" s="66">
        <v>2500</v>
      </c>
      <c r="H89" s="66">
        <v>2500</v>
      </c>
      <c r="I89" s="66">
        <v>2500</v>
      </c>
      <c r="K89" s="67"/>
    </row>
    <row r="90" spans="1:11" x14ac:dyDescent="0.25">
      <c r="A90" s="116">
        <v>31214</v>
      </c>
      <c r="B90" s="117"/>
      <c r="C90" s="118"/>
      <c r="D90" s="80" t="s">
        <v>233</v>
      </c>
      <c r="E90" s="66">
        <v>0</v>
      </c>
      <c r="F90" s="66">
        <v>1770</v>
      </c>
      <c r="G90" s="66">
        <v>0</v>
      </c>
      <c r="H90" s="66">
        <v>0</v>
      </c>
      <c r="I90" s="66">
        <v>0</v>
      </c>
      <c r="K90" s="67"/>
    </row>
    <row r="91" spans="1:11" ht="25.5" x14ac:dyDescent="0.25">
      <c r="A91" s="116">
        <v>31215</v>
      </c>
      <c r="B91" s="117"/>
      <c r="C91" s="118"/>
      <c r="D91" s="60" t="s">
        <v>132</v>
      </c>
      <c r="E91" s="66">
        <v>2005.75</v>
      </c>
      <c r="F91" s="66">
        <v>2000</v>
      </c>
      <c r="G91" s="66">
        <v>2700</v>
      </c>
      <c r="H91" s="66">
        <v>2700</v>
      </c>
      <c r="I91" s="66">
        <v>2700</v>
      </c>
      <c r="K91" s="67"/>
    </row>
    <row r="92" spans="1:11" x14ac:dyDescent="0.25">
      <c r="A92" s="116">
        <v>31216</v>
      </c>
      <c r="B92" s="117"/>
      <c r="C92" s="118"/>
      <c r="D92" s="60" t="s">
        <v>133</v>
      </c>
      <c r="E92" s="66">
        <v>15199.08</v>
      </c>
      <c r="F92" s="66">
        <v>15000</v>
      </c>
      <c r="G92" s="66">
        <v>16000</v>
      </c>
      <c r="H92" s="66">
        <v>16000</v>
      </c>
      <c r="I92" s="66">
        <v>16000</v>
      </c>
      <c r="K92" s="67"/>
    </row>
    <row r="93" spans="1:11" ht="25.5" x14ac:dyDescent="0.25">
      <c r="A93" s="116">
        <v>31219</v>
      </c>
      <c r="B93" s="117"/>
      <c r="C93" s="118"/>
      <c r="D93" s="60" t="s">
        <v>134</v>
      </c>
      <c r="E93" s="66">
        <v>3615.99</v>
      </c>
      <c r="F93" s="68">
        <v>3000</v>
      </c>
      <c r="G93" s="68">
        <v>8000</v>
      </c>
      <c r="H93" s="68">
        <v>8000</v>
      </c>
      <c r="I93" s="68">
        <v>8000</v>
      </c>
      <c r="K93" s="67"/>
    </row>
    <row r="94" spans="1:11" x14ac:dyDescent="0.25">
      <c r="A94" s="116">
        <v>313</v>
      </c>
      <c r="B94" s="117"/>
      <c r="C94" s="118"/>
      <c r="D94" s="60" t="s">
        <v>135</v>
      </c>
      <c r="E94" s="66">
        <f>SUM(E95)</f>
        <v>143633.76999999999</v>
      </c>
      <c r="F94" s="66">
        <f>SUM(F95)</f>
        <v>156500</v>
      </c>
      <c r="G94" s="66">
        <f>SUM(G95)</f>
        <v>180000</v>
      </c>
      <c r="H94" s="66">
        <f t="shared" ref="H94:I94" si="22">SUM(H95)</f>
        <v>180000</v>
      </c>
      <c r="I94" s="66">
        <f t="shared" si="22"/>
        <v>180000</v>
      </c>
      <c r="K94" s="67"/>
    </row>
    <row r="95" spans="1:11" ht="25.5" x14ac:dyDescent="0.25">
      <c r="A95" s="116">
        <v>31321</v>
      </c>
      <c r="B95" s="117"/>
      <c r="C95" s="118"/>
      <c r="D95" s="60" t="s">
        <v>136</v>
      </c>
      <c r="E95" s="66">
        <v>143633.76999999999</v>
      </c>
      <c r="F95" s="68">
        <v>156500</v>
      </c>
      <c r="G95" s="68">
        <v>180000</v>
      </c>
      <c r="H95" s="68">
        <v>180000</v>
      </c>
      <c r="I95" s="68">
        <v>180000</v>
      </c>
      <c r="K95" s="67"/>
    </row>
    <row r="96" spans="1:11" x14ac:dyDescent="0.25">
      <c r="A96" s="116">
        <v>32</v>
      </c>
      <c r="B96" s="117"/>
      <c r="C96" s="118"/>
      <c r="D96" s="60" t="s">
        <v>21</v>
      </c>
      <c r="E96" s="66">
        <f>SUM(E97,E106,E113,E123)</f>
        <v>103527.25</v>
      </c>
      <c r="F96" s="66">
        <f>SUM(F97,F106,F113,F123)</f>
        <v>111060</v>
      </c>
      <c r="G96" s="66">
        <f>SUM(G97,G106,G113,G123)</f>
        <v>127800</v>
      </c>
      <c r="H96" s="66">
        <f t="shared" ref="H96:I96" si="23">SUM(H97,H106,H113,H123)</f>
        <v>127800</v>
      </c>
      <c r="I96" s="66">
        <f t="shared" si="23"/>
        <v>127800</v>
      </c>
      <c r="K96" s="67"/>
    </row>
    <row r="97" spans="1:11" x14ac:dyDescent="0.25">
      <c r="A97" s="116">
        <v>321</v>
      </c>
      <c r="B97" s="117"/>
      <c r="C97" s="118"/>
      <c r="D97" s="60" t="s">
        <v>74</v>
      </c>
      <c r="E97" s="66">
        <f>SUM(E98:E105)</f>
        <v>25299.65</v>
      </c>
      <c r="F97" s="66">
        <f>SUM(F98:F105)</f>
        <v>28000</v>
      </c>
      <c r="G97" s="66">
        <f>SUM(G98:G105)</f>
        <v>29000</v>
      </c>
      <c r="H97" s="66">
        <f t="shared" ref="H97:I97" si="24">SUM(H98:H105)</f>
        <v>29000</v>
      </c>
      <c r="I97" s="66">
        <f t="shared" si="24"/>
        <v>29000</v>
      </c>
      <c r="K97" s="67"/>
    </row>
    <row r="98" spans="1:11" x14ac:dyDescent="0.25">
      <c r="A98" s="116">
        <v>32111</v>
      </c>
      <c r="B98" s="117"/>
      <c r="C98" s="118"/>
      <c r="D98" s="60" t="s">
        <v>75</v>
      </c>
      <c r="E98" s="66">
        <v>1858.5</v>
      </c>
      <c r="F98" s="68">
        <v>2000</v>
      </c>
      <c r="G98" s="68">
        <v>1500</v>
      </c>
      <c r="H98" s="68">
        <v>1500</v>
      </c>
      <c r="I98" s="68">
        <v>1500</v>
      </c>
      <c r="K98" s="67"/>
    </row>
    <row r="99" spans="1:11" ht="25.5" x14ac:dyDescent="0.25">
      <c r="A99" s="116">
        <v>32112</v>
      </c>
      <c r="B99" s="117"/>
      <c r="C99" s="118"/>
      <c r="D99" s="60" t="s">
        <v>137</v>
      </c>
      <c r="E99" s="66">
        <v>0</v>
      </c>
      <c r="F99" s="68">
        <v>0</v>
      </c>
      <c r="G99" s="68">
        <v>0</v>
      </c>
      <c r="H99" s="68">
        <v>0</v>
      </c>
      <c r="I99" s="68">
        <v>0</v>
      </c>
      <c r="K99" s="67"/>
    </row>
    <row r="100" spans="1:11" ht="25.5" x14ac:dyDescent="0.25">
      <c r="A100" s="116">
        <v>32113</v>
      </c>
      <c r="B100" s="117"/>
      <c r="C100" s="118"/>
      <c r="D100" s="87" t="s">
        <v>76</v>
      </c>
      <c r="E100" s="66">
        <v>0</v>
      </c>
      <c r="F100" s="68">
        <v>0</v>
      </c>
      <c r="G100" s="68">
        <v>500</v>
      </c>
      <c r="H100" s="68">
        <v>500</v>
      </c>
      <c r="I100" s="68">
        <v>500</v>
      </c>
      <c r="K100" s="67"/>
    </row>
    <row r="101" spans="1:11" ht="25.5" x14ac:dyDescent="0.25">
      <c r="A101" s="116">
        <v>32115</v>
      </c>
      <c r="B101" s="117"/>
      <c r="C101" s="118"/>
      <c r="D101" s="60" t="s">
        <v>77</v>
      </c>
      <c r="E101" s="66">
        <v>736.43</v>
      </c>
      <c r="F101" s="68">
        <v>1000</v>
      </c>
      <c r="G101" s="68">
        <v>2000</v>
      </c>
      <c r="H101" s="68">
        <v>2000</v>
      </c>
      <c r="I101" s="68">
        <v>2000</v>
      </c>
      <c r="K101" s="67"/>
    </row>
    <row r="102" spans="1:11" ht="25.5" x14ac:dyDescent="0.25">
      <c r="A102" s="116">
        <v>32116</v>
      </c>
      <c r="B102" s="117"/>
      <c r="C102" s="118"/>
      <c r="D102" s="60" t="s">
        <v>138</v>
      </c>
      <c r="E102" s="66">
        <v>0</v>
      </c>
      <c r="F102" s="68">
        <v>0</v>
      </c>
      <c r="G102" s="68">
        <v>0</v>
      </c>
      <c r="H102" s="68">
        <v>0</v>
      </c>
      <c r="I102" s="68">
        <v>0</v>
      </c>
      <c r="K102" s="67"/>
    </row>
    <row r="103" spans="1:11" x14ac:dyDescent="0.25">
      <c r="A103" s="116">
        <v>32117</v>
      </c>
      <c r="B103" s="117"/>
      <c r="C103" s="118"/>
      <c r="D103" s="60" t="s">
        <v>139</v>
      </c>
      <c r="E103" s="66">
        <v>0</v>
      </c>
      <c r="F103" s="68">
        <v>0</v>
      </c>
      <c r="G103" s="68">
        <v>0</v>
      </c>
      <c r="H103" s="68">
        <v>0</v>
      </c>
      <c r="I103" s="68">
        <v>0</v>
      </c>
      <c r="K103" s="67"/>
    </row>
    <row r="104" spans="1:11" ht="25.5" x14ac:dyDescent="0.25">
      <c r="A104" s="116">
        <v>32119</v>
      </c>
      <c r="B104" s="117"/>
      <c r="C104" s="118"/>
      <c r="D104" s="80" t="s">
        <v>234</v>
      </c>
      <c r="E104" s="66">
        <v>0</v>
      </c>
      <c r="F104" s="68">
        <v>0</v>
      </c>
      <c r="G104" s="68">
        <v>0</v>
      </c>
      <c r="H104" s="68">
        <v>0</v>
      </c>
      <c r="I104" s="68">
        <v>0</v>
      </c>
      <c r="K104" s="67"/>
    </row>
    <row r="105" spans="1:11" ht="25.5" x14ac:dyDescent="0.25">
      <c r="A105" s="116">
        <v>32121</v>
      </c>
      <c r="B105" s="117"/>
      <c r="C105" s="118"/>
      <c r="D105" s="60" t="s">
        <v>140</v>
      </c>
      <c r="E105" s="66">
        <v>22704.720000000001</v>
      </c>
      <c r="F105" s="68">
        <v>25000</v>
      </c>
      <c r="G105" s="68">
        <v>25000</v>
      </c>
      <c r="H105" s="68">
        <v>25000</v>
      </c>
      <c r="I105" s="68">
        <v>25000</v>
      </c>
      <c r="K105" s="67"/>
    </row>
    <row r="106" spans="1:11" x14ac:dyDescent="0.25">
      <c r="A106" s="116">
        <v>322</v>
      </c>
      <c r="B106" s="117"/>
      <c r="C106" s="118"/>
      <c r="D106" s="60" t="s">
        <v>80</v>
      </c>
      <c r="E106" s="66">
        <f>SUM(E107:E112)</f>
        <v>68684.87</v>
      </c>
      <c r="F106" s="66">
        <f>SUM(F107:F112)</f>
        <v>77700</v>
      </c>
      <c r="G106" s="66">
        <f t="shared" ref="G106:I106" si="25">SUM(G107:G112)</f>
        <v>89500</v>
      </c>
      <c r="H106" s="66">
        <f t="shared" si="25"/>
        <v>89500</v>
      </c>
      <c r="I106" s="66">
        <f t="shared" si="25"/>
        <v>89500</v>
      </c>
      <c r="K106" s="67"/>
    </row>
    <row r="107" spans="1:11" x14ac:dyDescent="0.25">
      <c r="A107" s="116">
        <v>32211</v>
      </c>
      <c r="B107" s="117"/>
      <c r="C107" s="118"/>
      <c r="D107" s="60" t="s">
        <v>81</v>
      </c>
      <c r="E107" s="66">
        <v>0</v>
      </c>
      <c r="F107" s="66">
        <v>500</v>
      </c>
      <c r="G107" s="66">
        <v>500</v>
      </c>
      <c r="H107" s="66">
        <v>500</v>
      </c>
      <c r="I107" s="66">
        <v>500</v>
      </c>
      <c r="K107" s="67"/>
    </row>
    <row r="108" spans="1:11" ht="25.5" x14ac:dyDescent="0.25">
      <c r="A108" s="116">
        <v>32214</v>
      </c>
      <c r="B108" s="117"/>
      <c r="C108" s="118"/>
      <c r="D108" s="60" t="s">
        <v>83</v>
      </c>
      <c r="E108" s="66">
        <v>2518.92</v>
      </c>
      <c r="F108" s="68">
        <v>1000</v>
      </c>
      <c r="G108" s="68">
        <v>2000</v>
      </c>
      <c r="H108" s="68">
        <v>2000</v>
      </c>
      <c r="I108" s="68">
        <v>2000</v>
      </c>
      <c r="K108" s="67"/>
    </row>
    <row r="109" spans="1:11" ht="25.5" x14ac:dyDescent="0.25">
      <c r="A109" s="116">
        <v>32219</v>
      </c>
      <c r="B109" s="117"/>
      <c r="C109" s="118"/>
      <c r="D109" s="60" t="s">
        <v>84</v>
      </c>
      <c r="E109" s="66">
        <v>0</v>
      </c>
      <c r="F109" s="68">
        <v>500</v>
      </c>
      <c r="G109" s="68">
        <v>500</v>
      </c>
      <c r="H109" s="68">
        <v>500</v>
      </c>
      <c r="I109" s="68">
        <v>500</v>
      </c>
      <c r="K109" s="67"/>
    </row>
    <row r="110" spans="1:11" x14ac:dyDescent="0.25">
      <c r="A110" s="116">
        <v>32224</v>
      </c>
      <c r="B110" s="117"/>
      <c r="C110" s="118"/>
      <c r="D110" s="60" t="s">
        <v>141</v>
      </c>
      <c r="E110" s="66">
        <v>66039.94</v>
      </c>
      <c r="F110" s="68">
        <v>75000</v>
      </c>
      <c r="G110" s="68">
        <v>85000</v>
      </c>
      <c r="H110" s="68">
        <v>85000</v>
      </c>
      <c r="I110" s="68">
        <v>85000</v>
      </c>
      <c r="K110" s="67"/>
    </row>
    <row r="111" spans="1:11" x14ac:dyDescent="0.25">
      <c r="A111" s="116">
        <v>32251</v>
      </c>
      <c r="B111" s="117"/>
      <c r="C111" s="118"/>
      <c r="D111" s="60" t="s">
        <v>142</v>
      </c>
      <c r="E111" s="66">
        <v>0</v>
      </c>
      <c r="F111" s="68">
        <v>0</v>
      </c>
      <c r="G111" s="68">
        <v>0</v>
      </c>
      <c r="H111" s="68">
        <v>0</v>
      </c>
      <c r="I111" s="68">
        <v>0</v>
      </c>
      <c r="K111" s="67"/>
    </row>
    <row r="112" spans="1:11" ht="25.5" x14ac:dyDescent="0.25">
      <c r="A112" s="116">
        <v>32271</v>
      </c>
      <c r="B112" s="117"/>
      <c r="C112" s="118"/>
      <c r="D112" s="60" t="s">
        <v>89</v>
      </c>
      <c r="E112" s="66">
        <v>126.01</v>
      </c>
      <c r="F112" s="66">
        <v>700</v>
      </c>
      <c r="G112" s="66">
        <v>1500</v>
      </c>
      <c r="H112" s="66">
        <v>1500</v>
      </c>
      <c r="I112" s="66">
        <v>1500</v>
      </c>
      <c r="K112" s="67"/>
    </row>
    <row r="113" spans="1:11" x14ac:dyDescent="0.25">
      <c r="A113" s="116">
        <v>323</v>
      </c>
      <c r="B113" s="117"/>
      <c r="C113" s="118"/>
      <c r="D113" s="60" t="s">
        <v>90</v>
      </c>
      <c r="E113" s="66">
        <f>SUM(E114:E122)</f>
        <v>1267.21</v>
      </c>
      <c r="F113" s="66">
        <f t="shared" ref="F113:I113" si="26">SUM(F114:F122)</f>
        <v>0</v>
      </c>
      <c r="G113" s="66">
        <f t="shared" si="26"/>
        <v>500</v>
      </c>
      <c r="H113" s="66">
        <f t="shared" si="26"/>
        <v>500</v>
      </c>
      <c r="I113" s="66">
        <f t="shared" si="26"/>
        <v>500</v>
      </c>
      <c r="K113" s="67"/>
    </row>
    <row r="114" spans="1:11" ht="25.5" x14ac:dyDescent="0.25">
      <c r="A114" s="116">
        <v>32319</v>
      </c>
      <c r="B114" s="117"/>
      <c r="C114" s="118"/>
      <c r="D114" s="60" t="s">
        <v>143</v>
      </c>
      <c r="E114" s="66">
        <v>0</v>
      </c>
      <c r="F114" s="66">
        <v>0</v>
      </c>
      <c r="G114" s="66">
        <v>0</v>
      </c>
      <c r="H114" s="66">
        <v>0</v>
      </c>
      <c r="I114" s="66">
        <v>0</v>
      </c>
      <c r="K114" s="67"/>
    </row>
    <row r="115" spans="1:11" ht="25.5" x14ac:dyDescent="0.25">
      <c r="A115" s="116">
        <v>32329</v>
      </c>
      <c r="B115" s="117"/>
      <c r="C115" s="118"/>
      <c r="D115" s="60" t="s">
        <v>93</v>
      </c>
      <c r="E115" s="66">
        <v>137.43</v>
      </c>
      <c r="F115" s="66">
        <v>0</v>
      </c>
      <c r="G115" s="66">
        <v>0</v>
      </c>
      <c r="H115" s="66">
        <v>0</v>
      </c>
      <c r="I115" s="66">
        <v>0</v>
      </c>
      <c r="K115" s="67"/>
    </row>
    <row r="116" spans="1:11" x14ac:dyDescent="0.25">
      <c r="A116" s="116">
        <v>32334</v>
      </c>
      <c r="B116" s="117"/>
      <c r="C116" s="118"/>
      <c r="D116" s="60" t="s">
        <v>144</v>
      </c>
      <c r="E116" s="66">
        <v>78.75</v>
      </c>
      <c r="F116" s="68">
        <v>0</v>
      </c>
      <c r="G116" s="68">
        <v>0</v>
      </c>
      <c r="H116" s="68">
        <v>0</v>
      </c>
      <c r="I116" s="68">
        <v>0</v>
      </c>
      <c r="K116" s="67"/>
    </row>
    <row r="117" spans="1:11" x14ac:dyDescent="0.25">
      <c r="A117" s="116">
        <v>32363</v>
      </c>
      <c r="B117" s="117"/>
      <c r="C117" s="118"/>
      <c r="D117" s="60" t="s">
        <v>145</v>
      </c>
      <c r="E117" s="66">
        <v>0</v>
      </c>
      <c r="F117" s="68">
        <v>0</v>
      </c>
      <c r="G117" s="68">
        <v>0</v>
      </c>
      <c r="H117" s="68">
        <v>0</v>
      </c>
      <c r="I117" s="68">
        <v>0</v>
      </c>
      <c r="K117" s="67"/>
    </row>
    <row r="118" spans="1:11" ht="25.5" x14ac:dyDescent="0.25">
      <c r="A118" s="116">
        <v>32369</v>
      </c>
      <c r="B118" s="117"/>
      <c r="C118" s="118"/>
      <c r="D118" s="60" t="s">
        <v>146</v>
      </c>
      <c r="E118" s="66">
        <v>121.99</v>
      </c>
      <c r="F118" s="68">
        <v>0</v>
      </c>
      <c r="G118" s="68">
        <v>500</v>
      </c>
      <c r="H118" s="68">
        <v>500</v>
      </c>
      <c r="I118" s="68">
        <v>500</v>
      </c>
      <c r="K118" s="67"/>
    </row>
    <row r="119" spans="1:11" x14ac:dyDescent="0.25">
      <c r="A119" s="116">
        <v>32372</v>
      </c>
      <c r="B119" s="117"/>
      <c r="C119" s="118"/>
      <c r="D119" s="60" t="s">
        <v>147</v>
      </c>
      <c r="E119" s="66">
        <v>663.6</v>
      </c>
      <c r="F119" s="68">
        <v>0</v>
      </c>
      <c r="G119" s="68">
        <v>0</v>
      </c>
      <c r="H119" s="68">
        <v>0</v>
      </c>
      <c r="I119" s="68">
        <v>0</v>
      </c>
      <c r="K119" s="67"/>
    </row>
    <row r="120" spans="1:11" x14ac:dyDescent="0.25">
      <c r="A120" s="116">
        <v>32379</v>
      </c>
      <c r="B120" s="117"/>
      <c r="C120" s="118"/>
      <c r="D120" s="60" t="s">
        <v>148</v>
      </c>
      <c r="E120" s="66">
        <v>265.44</v>
      </c>
      <c r="F120" s="68">
        <v>0</v>
      </c>
      <c r="G120" s="68">
        <v>0</v>
      </c>
      <c r="H120" s="68">
        <v>0</v>
      </c>
      <c r="I120" s="68">
        <v>0</v>
      </c>
      <c r="K120" s="67"/>
    </row>
    <row r="121" spans="1:11" x14ac:dyDescent="0.25">
      <c r="A121" s="116">
        <v>32392</v>
      </c>
      <c r="B121" s="117"/>
      <c r="C121" s="118"/>
      <c r="D121" s="60" t="s">
        <v>149</v>
      </c>
      <c r="E121" s="66">
        <v>0</v>
      </c>
      <c r="F121" s="68">
        <v>0</v>
      </c>
      <c r="G121" s="68">
        <v>0</v>
      </c>
      <c r="H121" s="68">
        <v>0</v>
      </c>
      <c r="I121" s="68">
        <v>0</v>
      </c>
      <c r="K121" s="67"/>
    </row>
    <row r="122" spans="1:11" x14ac:dyDescent="0.25">
      <c r="A122" s="116">
        <v>32399</v>
      </c>
      <c r="B122" s="117"/>
      <c r="C122" s="118"/>
      <c r="D122" s="60" t="s">
        <v>100</v>
      </c>
      <c r="E122" s="66">
        <v>0</v>
      </c>
      <c r="F122" s="68">
        <v>0</v>
      </c>
      <c r="G122" s="68">
        <v>0</v>
      </c>
      <c r="H122" s="68">
        <v>0</v>
      </c>
      <c r="I122" s="68">
        <v>0</v>
      </c>
      <c r="K122" s="67"/>
    </row>
    <row r="123" spans="1:11" ht="25.5" x14ac:dyDescent="0.25">
      <c r="A123" s="116">
        <v>329</v>
      </c>
      <c r="B123" s="117"/>
      <c r="C123" s="118"/>
      <c r="D123" s="60" t="s">
        <v>101</v>
      </c>
      <c r="E123" s="66">
        <f>SUM(E124:E127)</f>
        <v>8275.52</v>
      </c>
      <c r="F123" s="66">
        <f t="shared" ref="F123:I123" si="27">SUM(F124:F127)</f>
        <v>5360</v>
      </c>
      <c r="G123" s="66">
        <f t="shared" si="27"/>
        <v>8800</v>
      </c>
      <c r="H123" s="66">
        <f t="shared" si="27"/>
        <v>8800</v>
      </c>
      <c r="I123" s="66">
        <f t="shared" si="27"/>
        <v>8800</v>
      </c>
      <c r="K123" s="67"/>
    </row>
    <row r="124" spans="1:11" x14ac:dyDescent="0.25">
      <c r="A124" s="116">
        <v>32931</v>
      </c>
      <c r="B124" s="117"/>
      <c r="C124" s="118"/>
      <c r="D124" s="60" t="s">
        <v>150</v>
      </c>
      <c r="E124" s="66">
        <v>1457.56</v>
      </c>
      <c r="F124" s="66">
        <v>0</v>
      </c>
      <c r="G124" s="66">
        <v>0</v>
      </c>
      <c r="H124" s="66">
        <v>0</v>
      </c>
      <c r="I124" s="66">
        <v>0</v>
      </c>
      <c r="K124" s="67"/>
    </row>
    <row r="125" spans="1:11" x14ac:dyDescent="0.25">
      <c r="A125" s="116">
        <v>32941</v>
      </c>
      <c r="B125" s="117"/>
      <c r="C125" s="118"/>
      <c r="D125" s="60" t="s">
        <v>151</v>
      </c>
      <c r="E125" s="66">
        <v>29.27</v>
      </c>
      <c r="F125" s="68">
        <v>15</v>
      </c>
      <c r="G125" s="68">
        <v>100</v>
      </c>
      <c r="H125" s="68">
        <v>100</v>
      </c>
      <c r="I125" s="68">
        <v>100</v>
      </c>
      <c r="K125" s="67"/>
    </row>
    <row r="126" spans="1:11" ht="38.25" x14ac:dyDescent="0.25">
      <c r="A126" s="116">
        <v>32955</v>
      </c>
      <c r="B126" s="117"/>
      <c r="C126" s="118"/>
      <c r="D126" s="60" t="s">
        <v>152</v>
      </c>
      <c r="E126" s="66">
        <v>3328.85</v>
      </c>
      <c r="F126" s="68">
        <v>3360</v>
      </c>
      <c r="G126" s="68">
        <v>3700</v>
      </c>
      <c r="H126" s="68">
        <v>3700</v>
      </c>
      <c r="I126" s="68">
        <v>3700</v>
      </c>
      <c r="K126" s="67"/>
    </row>
    <row r="127" spans="1:11" ht="25.5" x14ac:dyDescent="0.25">
      <c r="A127" s="116">
        <v>32999</v>
      </c>
      <c r="B127" s="117"/>
      <c r="C127" s="118"/>
      <c r="D127" s="60" t="s">
        <v>101</v>
      </c>
      <c r="E127" s="66">
        <v>3459.84</v>
      </c>
      <c r="F127" s="68">
        <v>1985</v>
      </c>
      <c r="G127" s="68">
        <v>5000</v>
      </c>
      <c r="H127" s="68">
        <v>5000</v>
      </c>
      <c r="I127" s="68">
        <v>5000</v>
      </c>
      <c r="K127" s="67"/>
    </row>
    <row r="128" spans="1:11" x14ac:dyDescent="0.25">
      <c r="A128" s="116">
        <v>34</v>
      </c>
      <c r="B128" s="117"/>
      <c r="C128" s="118"/>
      <c r="D128" s="60" t="s">
        <v>102</v>
      </c>
      <c r="E128" s="66">
        <f>SUM(E129)</f>
        <v>138.62</v>
      </c>
      <c r="F128" s="66">
        <f t="shared" ref="F128:I128" si="28">SUM(F129)</f>
        <v>0</v>
      </c>
      <c r="G128" s="66">
        <f t="shared" si="28"/>
        <v>0</v>
      </c>
      <c r="H128" s="66">
        <f t="shared" si="28"/>
        <v>0</v>
      </c>
      <c r="I128" s="66">
        <f t="shared" si="28"/>
        <v>0</v>
      </c>
      <c r="K128" s="67"/>
    </row>
    <row r="129" spans="1:11" x14ac:dyDescent="0.25">
      <c r="A129" s="116">
        <v>343</v>
      </c>
      <c r="B129" s="117"/>
      <c r="C129" s="118"/>
      <c r="D129" s="60" t="s">
        <v>103</v>
      </c>
      <c r="E129" s="66">
        <f>SUM(E130:E131)</f>
        <v>138.62</v>
      </c>
      <c r="F129" s="66">
        <f t="shared" ref="F129:I129" si="29">SUM(F130:F131)</f>
        <v>0</v>
      </c>
      <c r="G129" s="66">
        <f t="shared" si="29"/>
        <v>0</v>
      </c>
      <c r="H129" s="66">
        <f t="shared" si="29"/>
        <v>0</v>
      </c>
      <c r="I129" s="66">
        <f t="shared" si="29"/>
        <v>0</v>
      </c>
      <c r="K129" s="67"/>
    </row>
    <row r="130" spans="1:11" x14ac:dyDescent="0.25">
      <c r="A130" s="116">
        <v>34312</v>
      </c>
      <c r="B130" s="117"/>
      <c r="C130" s="118"/>
      <c r="D130" s="60" t="s">
        <v>104</v>
      </c>
      <c r="E130" s="66">
        <v>138.62</v>
      </c>
      <c r="F130" s="68">
        <v>0</v>
      </c>
      <c r="G130" s="68">
        <v>0</v>
      </c>
      <c r="H130" s="68">
        <v>0</v>
      </c>
      <c r="I130" s="68">
        <v>0</v>
      </c>
      <c r="K130" s="67"/>
    </row>
    <row r="131" spans="1:11" x14ac:dyDescent="0.25">
      <c r="A131" s="116">
        <v>34321</v>
      </c>
      <c r="B131" s="117"/>
      <c r="C131" s="118"/>
      <c r="D131" s="60" t="s">
        <v>153</v>
      </c>
      <c r="E131" s="66">
        <v>0</v>
      </c>
      <c r="F131" s="68">
        <v>0</v>
      </c>
      <c r="G131" s="68">
        <v>0</v>
      </c>
      <c r="H131" s="68">
        <v>0</v>
      </c>
      <c r="I131" s="68">
        <v>0</v>
      </c>
      <c r="K131" s="67"/>
    </row>
    <row r="132" spans="1:11" ht="25.5" x14ac:dyDescent="0.25">
      <c r="A132" s="116">
        <v>36</v>
      </c>
      <c r="B132" s="117"/>
      <c r="C132" s="118"/>
      <c r="D132" s="60" t="s">
        <v>154</v>
      </c>
      <c r="E132" s="66">
        <f>SUM(E133,E135)</f>
        <v>83726.320000000007</v>
      </c>
      <c r="F132" s="66">
        <f t="shared" ref="F132:I132" si="30">SUM(F133,F135)</f>
        <v>0</v>
      </c>
      <c r="G132" s="66">
        <f t="shared" si="30"/>
        <v>0</v>
      </c>
      <c r="H132" s="66">
        <f t="shared" si="30"/>
        <v>0</v>
      </c>
      <c r="I132" s="66">
        <f t="shared" si="30"/>
        <v>0</v>
      </c>
      <c r="K132" s="67"/>
    </row>
    <row r="133" spans="1:11" x14ac:dyDescent="0.25">
      <c r="A133" s="116">
        <v>361</v>
      </c>
      <c r="B133" s="117"/>
      <c r="C133" s="118"/>
      <c r="D133" s="60" t="s">
        <v>155</v>
      </c>
      <c r="E133" s="66">
        <f>SUM(E134)</f>
        <v>74827.490000000005</v>
      </c>
      <c r="F133" s="66">
        <f t="shared" ref="F133:I133" si="31">SUM(F134)</f>
        <v>0</v>
      </c>
      <c r="G133" s="66">
        <f t="shared" si="31"/>
        <v>0</v>
      </c>
      <c r="H133" s="66">
        <f t="shared" si="31"/>
        <v>0</v>
      </c>
      <c r="I133" s="66">
        <f t="shared" si="31"/>
        <v>0</v>
      </c>
      <c r="K133" s="67"/>
    </row>
    <row r="134" spans="1:11" ht="25.5" x14ac:dyDescent="0.25">
      <c r="A134" s="116">
        <v>36111</v>
      </c>
      <c r="B134" s="117"/>
      <c r="C134" s="118"/>
      <c r="D134" s="60" t="s">
        <v>156</v>
      </c>
      <c r="E134" s="66">
        <v>74827.490000000005</v>
      </c>
      <c r="F134" s="68">
        <v>0</v>
      </c>
      <c r="G134" s="68">
        <v>0</v>
      </c>
      <c r="H134" s="68">
        <v>0</v>
      </c>
      <c r="I134" s="68">
        <v>0</v>
      </c>
      <c r="K134" s="67"/>
    </row>
    <row r="135" spans="1:11" ht="25.5" x14ac:dyDescent="0.25">
      <c r="A135" s="116">
        <v>368</v>
      </c>
      <c r="B135" s="117"/>
      <c r="C135" s="118"/>
      <c r="D135" s="60" t="s">
        <v>157</v>
      </c>
      <c r="E135" s="66">
        <f>SUM(E136)</f>
        <v>8898.83</v>
      </c>
      <c r="F135" s="66">
        <f t="shared" ref="F135:I135" si="32">SUM(F136)</f>
        <v>0</v>
      </c>
      <c r="G135" s="66">
        <f t="shared" si="32"/>
        <v>0</v>
      </c>
      <c r="H135" s="66">
        <f t="shared" si="32"/>
        <v>0</v>
      </c>
      <c r="I135" s="66">
        <f t="shared" si="32"/>
        <v>0</v>
      </c>
      <c r="K135" s="67"/>
    </row>
    <row r="136" spans="1:11" ht="38.25" x14ac:dyDescent="0.25">
      <c r="A136" s="116">
        <v>36813</v>
      </c>
      <c r="B136" s="117"/>
      <c r="C136" s="118"/>
      <c r="D136" s="60" t="s">
        <v>158</v>
      </c>
      <c r="E136" s="66">
        <v>8898.83</v>
      </c>
      <c r="F136" s="68">
        <v>0</v>
      </c>
      <c r="G136" s="68">
        <v>0</v>
      </c>
      <c r="H136" s="68">
        <v>0</v>
      </c>
      <c r="I136" s="68">
        <v>0</v>
      </c>
      <c r="K136" s="67"/>
    </row>
    <row r="137" spans="1:11" ht="38.25" x14ac:dyDescent="0.25">
      <c r="A137" s="116">
        <v>37</v>
      </c>
      <c r="B137" s="117"/>
      <c r="C137" s="118"/>
      <c r="D137" s="60" t="s">
        <v>105</v>
      </c>
      <c r="E137" s="66">
        <f>SUM(E138)</f>
        <v>13995.29</v>
      </c>
      <c r="F137" s="66">
        <f t="shared" ref="F137:I138" si="33">SUM(F138)</f>
        <v>15000</v>
      </c>
      <c r="G137" s="66">
        <f t="shared" si="33"/>
        <v>15000</v>
      </c>
      <c r="H137" s="66">
        <f t="shared" si="33"/>
        <v>15000</v>
      </c>
      <c r="I137" s="66">
        <f t="shared" si="33"/>
        <v>15000</v>
      </c>
      <c r="K137" s="67"/>
    </row>
    <row r="138" spans="1:11" ht="25.5" x14ac:dyDescent="0.25">
      <c r="A138" s="116">
        <v>372</v>
      </c>
      <c r="B138" s="117"/>
      <c r="C138" s="118"/>
      <c r="D138" s="60" t="s">
        <v>106</v>
      </c>
      <c r="E138" s="66">
        <f>SUM(E139)</f>
        <v>13995.29</v>
      </c>
      <c r="F138" s="66">
        <f t="shared" si="33"/>
        <v>15000</v>
      </c>
      <c r="G138" s="66">
        <f t="shared" si="33"/>
        <v>15000</v>
      </c>
      <c r="H138" s="66">
        <f t="shared" si="33"/>
        <v>15000</v>
      </c>
      <c r="I138" s="66">
        <f t="shared" si="33"/>
        <v>15000</v>
      </c>
      <c r="K138" s="67"/>
    </row>
    <row r="139" spans="1:11" ht="25.5" x14ac:dyDescent="0.25">
      <c r="A139" s="116">
        <v>37229</v>
      </c>
      <c r="B139" s="117"/>
      <c r="C139" s="118"/>
      <c r="D139" s="60" t="s">
        <v>107</v>
      </c>
      <c r="E139" s="66">
        <v>13995.29</v>
      </c>
      <c r="F139" s="68">
        <v>15000</v>
      </c>
      <c r="G139" s="68">
        <v>15000</v>
      </c>
      <c r="H139" s="68">
        <v>15000</v>
      </c>
      <c r="I139" s="68">
        <v>15000</v>
      </c>
      <c r="K139" s="67"/>
    </row>
    <row r="140" spans="1:11" x14ac:dyDescent="0.25">
      <c r="A140" s="116">
        <v>38</v>
      </c>
      <c r="B140" s="117"/>
      <c r="C140" s="118"/>
      <c r="D140" s="85" t="s">
        <v>246</v>
      </c>
      <c r="E140" s="66">
        <f>SUM(E141)</f>
        <v>752.04</v>
      </c>
      <c r="F140" s="66">
        <f t="shared" ref="F140:I141" si="34">SUM(F141)</f>
        <v>0</v>
      </c>
      <c r="G140" s="66">
        <f t="shared" si="34"/>
        <v>750</v>
      </c>
      <c r="H140" s="66">
        <f t="shared" si="34"/>
        <v>750</v>
      </c>
      <c r="I140" s="66">
        <f t="shared" si="34"/>
        <v>750</v>
      </c>
      <c r="K140" s="67"/>
    </row>
    <row r="141" spans="1:11" x14ac:dyDescent="0.25">
      <c r="A141" s="116">
        <v>381</v>
      </c>
      <c r="B141" s="117"/>
      <c r="C141" s="118"/>
      <c r="D141" s="85" t="s">
        <v>199</v>
      </c>
      <c r="E141" s="66">
        <f>SUM(E142)</f>
        <v>752.04</v>
      </c>
      <c r="F141" s="66">
        <f t="shared" si="34"/>
        <v>0</v>
      </c>
      <c r="G141" s="66">
        <f t="shared" si="34"/>
        <v>750</v>
      </c>
      <c r="H141" s="66">
        <f t="shared" si="34"/>
        <v>750</v>
      </c>
      <c r="I141" s="66">
        <f t="shared" si="34"/>
        <v>750</v>
      </c>
      <c r="K141" s="67"/>
    </row>
    <row r="142" spans="1:11" x14ac:dyDescent="0.25">
      <c r="A142" s="116">
        <v>38129</v>
      </c>
      <c r="B142" s="117"/>
      <c r="C142" s="118"/>
      <c r="D142" s="85" t="s">
        <v>261</v>
      </c>
      <c r="E142" s="66">
        <v>752.04</v>
      </c>
      <c r="F142" s="68">
        <v>0</v>
      </c>
      <c r="G142" s="68">
        <v>750</v>
      </c>
      <c r="H142" s="68">
        <v>750</v>
      </c>
      <c r="I142" s="68">
        <v>750</v>
      </c>
      <c r="K142" s="67"/>
    </row>
    <row r="143" spans="1:11" ht="25.5" x14ac:dyDescent="0.25">
      <c r="A143" s="116">
        <v>42</v>
      </c>
      <c r="B143" s="117"/>
      <c r="C143" s="118"/>
      <c r="D143" s="60" t="s">
        <v>29</v>
      </c>
      <c r="E143" s="66">
        <f>SUM(E144,E156)</f>
        <v>11293.58</v>
      </c>
      <c r="F143" s="66">
        <f t="shared" ref="F143:I143" si="35">SUM(F144,F156)</f>
        <v>4800</v>
      </c>
      <c r="G143" s="66">
        <f t="shared" si="35"/>
        <v>10300</v>
      </c>
      <c r="H143" s="66">
        <f t="shared" si="35"/>
        <v>10300</v>
      </c>
      <c r="I143" s="66">
        <f t="shared" si="35"/>
        <v>10300</v>
      </c>
      <c r="K143" s="67"/>
    </row>
    <row r="144" spans="1:11" x14ac:dyDescent="0.25">
      <c r="A144" s="116">
        <v>422</v>
      </c>
      <c r="B144" s="117"/>
      <c r="C144" s="118"/>
      <c r="D144" s="60" t="s">
        <v>159</v>
      </c>
      <c r="E144" s="66">
        <f>SUM(E145:E155)</f>
        <v>7410.6500000000005</v>
      </c>
      <c r="F144" s="66">
        <f t="shared" ref="F144:I144" si="36">SUM(F145:F155)</f>
        <v>500</v>
      </c>
      <c r="G144" s="66">
        <f t="shared" si="36"/>
        <v>8000</v>
      </c>
      <c r="H144" s="66">
        <f t="shared" si="36"/>
        <v>8000</v>
      </c>
      <c r="I144" s="66">
        <f t="shared" si="36"/>
        <v>8000</v>
      </c>
      <c r="K144" s="67"/>
    </row>
    <row r="145" spans="1:14" x14ac:dyDescent="0.25">
      <c r="A145" s="116">
        <v>42211</v>
      </c>
      <c r="B145" s="117"/>
      <c r="C145" s="118"/>
      <c r="D145" s="60" t="s">
        <v>160</v>
      </c>
      <c r="E145" s="66">
        <v>5408.51</v>
      </c>
      <c r="F145" s="68">
        <v>500</v>
      </c>
      <c r="G145" s="68">
        <v>2000</v>
      </c>
      <c r="H145" s="68">
        <v>2000</v>
      </c>
      <c r="I145" s="68">
        <v>2000</v>
      </c>
      <c r="K145" s="67"/>
    </row>
    <row r="146" spans="1:14" x14ac:dyDescent="0.25">
      <c r="A146" s="116">
        <v>42212</v>
      </c>
      <c r="B146" s="117"/>
      <c r="C146" s="118"/>
      <c r="D146" s="60" t="s">
        <v>161</v>
      </c>
      <c r="E146" s="66">
        <v>0</v>
      </c>
      <c r="F146" s="68">
        <v>0</v>
      </c>
      <c r="G146" s="68">
        <v>6000</v>
      </c>
      <c r="H146" s="68">
        <v>6000</v>
      </c>
      <c r="I146" s="68">
        <v>6000</v>
      </c>
      <c r="K146" s="67"/>
    </row>
    <row r="147" spans="1:14" ht="25.5" x14ac:dyDescent="0.25">
      <c r="A147" s="116">
        <v>42231</v>
      </c>
      <c r="B147" s="117"/>
      <c r="C147" s="118"/>
      <c r="D147" s="60" t="s">
        <v>162</v>
      </c>
      <c r="E147" s="66">
        <v>0</v>
      </c>
      <c r="F147" s="68">
        <v>0</v>
      </c>
      <c r="G147" s="68">
        <v>0</v>
      </c>
      <c r="H147" s="68">
        <v>0</v>
      </c>
      <c r="I147" s="68">
        <v>0</v>
      </c>
      <c r="K147" s="67"/>
    </row>
    <row r="148" spans="1:14" x14ac:dyDescent="0.25">
      <c r="A148" s="116">
        <v>42242</v>
      </c>
      <c r="B148" s="117"/>
      <c r="C148" s="118"/>
      <c r="D148" s="60" t="s">
        <v>163</v>
      </c>
      <c r="E148" s="66">
        <v>0</v>
      </c>
      <c r="F148" s="68">
        <v>0</v>
      </c>
      <c r="G148" s="68">
        <v>0</v>
      </c>
      <c r="H148" s="68">
        <v>0</v>
      </c>
      <c r="I148" s="68">
        <v>0</v>
      </c>
      <c r="K148" s="67"/>
    </row>
    <row r="149" spans="1:14" x14ac:dyDescent="0.25">
      <c r="A149" s="116">
        <v>42251</v>
      </c>
      <c r="B149" s="117"/>
      <c r="C149" s="118"/>
      <c r="D149" s="60" t="s">
        <v>164</v>
      </c>
      <c r="E149" s="66">
        <v>0</v>
      </c>
      <c r="F149" s="68">
        <v>0</v>
      </c>
      <c r="G149" s="68">
        <v>0</v>
      </c>
      <c r="H149" s="68">
        <v>0</v>
      </c>
      <c r="I149" s="68">
        <v>0</v>
      </c>
      <c r="K149" s="67"/>
    </row>
    <row r="150" spans="1:14" x14ac:dyDescent="0.25">
      <c r="A150" s="116">
        <v>42252</v>
      </c>
      <c r="B150" s="117"/>
      <c r="C150" s="118"/>
      <c r="D150" s="60" t="s">
        <v>165</v>
      </c>
      <c r="E150" s="66">
        <v>0</v>
      </c>
      <c r="F150" s="68">
        <v>0</v>
      </c>
      <c r="G150" s="68">
        <v>0</v>
      </c>
      <c r="H150" s="68">
        <v>0</v>
      </c>
      <c r="I150" s="68">
        <v>0</v>
      </c>
      <c r="K150" s="67"/>
    </row>
    <row r="151" spans="1:14" ht="25.5" x14ac:dyDescent="0.25">
      <c r="A151" s="116">
        <v>42259</v>
      </c>
      <c r="B151" s="117"/>
      <c r="C151" s="118"/>
      <c r="D151" s="60" t="s">
        <v>166</v>
      </c>
      <c r="E151" s="66">
        <v>1109.1400000000001</v>
      </c>
      <c r="F151" s="68">
        <v>0</v>
      </c>
      <c r="G151" s="68">
        <v>0</v>
      </c>
      <c r="H151" s="68">
        <v>0</v>
      </c>
      <c r="I151" s="68">
        <v>0</v>
      </c>
      <c r="K151" s="67"/>
    </row>
    <row r="152" spans="1:14" x14ac:dyDescent="0.25">
      <c r="A152" s="116">
        <v>42261</v>
      </c>
      <c r="B152" s="117"/>
      <c r="C152" s="118"/>
      <c r="D152" s="60" t="s">
        <v>167</v>
      </c>
      <c r="E152" s="66">
        <v>893</v>
      </c>
      <c r="F152" s="68">
        <v>0</v>
      </c>
      <c r="G152" s="68">
        <v>0</v>
      </c>
      <c r="H152" s="68">
        <v>0</v>
      </c>
      <c r="I152" s="68">
        <v>0</v>
      </c>
      <c r="K152" s="67"/>
    </row>
    <row r="153" spans="1:14" x14ac:dyDescent="0.25">
      <c r="A153" s="116">
        <v>42262</v>
      </c>
      <c r="B153" s="117"/>
      <c r="C153" s="118"/>
      <c r="D153" s="80" t="s">
        <v>235</v>
      </c>
      <c r="E153" s="66">
        <v>0</v>
      </c>
      <c r="F153" s="68">
        <v>0</v>
      </c>
      <c r="G153" s="68">
        <v>0</v>
      </c>
      <c r="H153" s="68">
        <v>0</v>
      </c>
      <c r="I153" s="68">
        <v>0</v>
      </c>
      <c r="K153" s="67"/>
    </row>
    <row r="154" spans="1:14" x14ac:dyDescent="0.25">
      <c r="A154" s="116">
        <v>42272</v>
      </c>
      <c r="B154" s="117"/>
      <c r="C154" s="118"/>
      <c r="D154" s="60" t="s">
        <v>168</v>
      </c>
      <c r="E154" s="66">
        <v>0</v>
      </c>
      <c r="F154" s="68">
        <v>0</v>
      </c>
      <c r="G154" s="68">
        <v>0</v>
      </c>
      <c r="H154" s="68">
        <v>0</v>
      </c>
      <c r="I154" s="68">
        <v>0</v>
      </c>
      <c r="K154" s="67"/>
    </row>
    <row r="155" spans="1:14" x14ac:dyDescent="0.25">
      <c r="A155" s="116">
        <v>42273</v>
      </c>
      <c r="B155" s="117"/>
      <c r="C155" s="118"/>
      <c r="D155" s="60" t="s">
        <v>169</v>
      </c>
      <c r="E155" s="66">
        <v>0</v>
      </c>
      <c r="F155" s="66">
        <v>0</v>
      </c>
      <c r="G155" s="66">
        <v>0</v>
      </c>
      <c r="H155" s="66">
        <v>0</v>
      </c>
      <c r="I155" s="66">
        <v>0</v>
      </c>
      <c r="K155" s="67"/>
    </row>
    <row r="156" spans="1:14" ht="25.5" x14ac:dyDescent="0.25">
      <c r="A156" s="116">
        <v>424</v>
      </c>
      <c r="B156" s="117"/>
      <c r="C156" s="118"/>
      <c r="D156" s="60" t="s">
        <v>170</v>
      </c>
      <c r="E156" s="66">
        <f>SUM(E157)</f>
        <v>3882.93</v>
      </c>
      <c r="F156" s="66">
        <f t="shared" ref="F156:I156" si="37">SUM(F157)</f>
        <v>4300</v>
      </c>
      <c r="G156" s="66">
        <f t="shared" si="37"/>
        <v>2300</v>
      </c>
      <c r="H156" s="66">
        <f t="shared" si="37"/>
        <v>2300</v>
      </c>
      <c r="I156" s="66">
        <f t="shared" si="37"/>
        <v>2300</v>
      </c>
      <c r="K156" s="67"/>
    </row>
    <row r="157" spans="1:14" x14ac:dyDescent="0.25">
      <c r="A157" s="116">
        <v>42411</v>
      </c>
      <c r="B157" s="117"/>
      <c r="C157" s="118"/>
      <c r="D157" s="60" t="s">
        <v>171</v>
      </c>
      <c r="E157" s="66">
        <v>3882.93</v>
      </c>
      <c r="F157" s="68">
        <v>4300</v>
      </c>
      <c r="G157" s="68">
        <v>2300</v>
      </c>
      <c r="H157" s="68">
        <v>2300</v>
      </c>
      <c r="I157" s="68">
        <v>2300</v>
      </c>
      <c r="K157" s="67"/>
    </row>
    <row r="158" spans="1:14" s="64" customFormat="1" ht="38.25" x14ac:dyDescent="0.25">
      <c r="A158" s="122" t="s">
        <v>172</v>
      </c>
      <c r="B158" s="123"/>
      <c r="C158" s="124"/>
      <c r="D158" s="61" t="s">
        <v>173</v>
      </c>
      <c r="E158" s="63">
        <f>SUM(E159)</f>
        <v>9116.1299999999992</v>
      </c>
      <c r="F158" s="63">
        <f t="shared" ref="F158:I158" si="38">SUM(F159)</f>
        <v>7851.62</v>
      </c>
      <c r="G158" s="63">
        <f t="shared" si="38"/>
        <v>0</v>
      </c>
      <c r="H158" s="63">
        <f t="shared" si="38"/>
        <v>0</v>
      </c>
      <c r="I158" s="63">
        <f t="shared" si="38"/>
        <v>0</v>
      </c>
      <c r="K158" s="65"/>
      <c r="L158" s="83"/>
      <c r="M158" s="83"/>
      <c r="N158" s="83"/>
    </row>
    <row r="159" spans="1:14" x14ac:dyDescent="0.25">
      <c r="A159" s="113" t="s">
        <v>70</v>
      </c>
      <c r="B159" s="114"/>
      <c r="C159" s="115"/>
      <c r="D159" s="62" t="s">
        <v>71</v>
      </c>
      <c r="E159" s="66">
        <f>SUM(E160)</f>
        <v>9116.1299999999992</v>
      </c>
      <c r="F159" s="66">
        <f t="shared" ref="F159:I161" si="39">SUM(F160)</f>
        <v>7851.62</v>
      </c>
      <c r="G159" s="66">
        <f t="shared" si="39"/>
        <v>0</v>
      </c>
      <c r="H159" s="66">
        <f t="shared" si="39"/>
        <v>0</v>
      </c>
      <c r="I159" s="66">
        <f t="shared" si="39"/>
        <v>0</v>
      </c>
      <c r="K159" s="67"/>
    </row>
    <row r="160" spans="1:14" ht="25.5" x14ac:dyDescent="0.25">
      <c r="A160" s="113" t="s">
        <v>125</v>
      </c>
      <c r="B160" s="114"/>
      <c r="C160" s="115"/>
      <c r="D160" s="62" t="s">
        <v>126</v>
      </c>
      <c r="E160" s="66">
        <f>SUM(E161)</f>
        <v>9116.1299999999992</v>
      </c>
      <c r="F160" s="66">
        <f t="shared" si="39"/>
        <v>7851.62</v>
      </c>
      <c r="G160" s="66">
        <f t="shared" si="39"/>
        <v>0</v>
      </c>
      <c r="H160" s="66">
        <f t="shared" si="39"/>
        <v>0</v>
      </c>
      <c r="I160" s="66">
        <f t="shared" si="39"/>
        <v>0</v>
      </c>
      <c r="K160" s="67"/>
    </row>
    <row r="161" spans="1:14" x14ac:dyDescent="0.25">
      <c r="A161" s="119">
        <v>3</v>
      </c>
      <c r="B161" s="120"/>
      <c r="C161" s="121"/>
      <c r="D161" s="60" t="s">
        <v>10</v>
      </c>
      <c r="E161" s="66">
        <f>SUM(E162)</f>
        <v>9116.1299999999992</v>
      </c>
      <c r="F161" s="66">
        <f>SUM(F162)</f>
        <v>7851.62</v>
      </c>
      <c r="G161" s="66">
        <f>SUM(G162)</f>
        <v>0</v>
      </c>
      <c r="H161" s="66">
        <f t="shared" si="39"/>
        <v>0</v>
      </c>
      <c r="I161" s="66">
        <f t="shared" si="39"/>
        <v>0</v>
      </c>
      <c r="K161" s="67"/>
    </row>
    <row r="162" spans="1:14" x14ac:dyDescent="0.25">
      <c r="A162" s="116">
        <v>32224</v>
      </c>
      <c r="B162" s="117"/>
      <c r="C162" s="118"/>
      <c r="D162" s="60" t="s">
        <v>141</v>
      </c>
      <c r="E162" s="66">
        <v>9116.1299999999992</v>
      </c>
      <c r="F162" s="68">
        <v>7851.62</v>
      </c>
      <c r="G162" s="68">
        <v>0</v>
      </c>
      <c r="H162" s="68"/>
      <c r="I162" s="69"/>
      <c r="K162" s="67"/>
    </row>
    <row r="163" spans="1:14" s="64" customFormat="1" ht="25.5" x14ac:dyDescent="0.25">
      <c r="A163" s="122" t="s">
        <v>174</v>
      </c>
      <c r="B163" s="123"/>
      <c r="C163" s="124"/>
      <c r="D163" s="61" t="s">
        <v>175</v>
      </c>
      <c r="E163" s="63">
        <f>SUM(E164)</f>
        <v>12073.27</v>
      </c>
      <c r="F163" s="63">
        <f t="shared" ref="F163:I163" si="40">SUM(F164)</f>
        <v>7830.38</v>
      </c>
      <c r="G163" s="63">
        <f t="shared" si="40"/>
        <v>7424.95</v>
      </c>
      <c r="H163" s="63">
        <f t="shared" si="40"/>
        <v>7424.95</v>
      </c>
      <c r="I163" s="63">
        <f t="shared" si="40"/>
        <v>7424.95</v>
      </c>
      <c r="K163" s="65"/>
      <c r="L163" s="83"/>
      <c r="M163" s="83"/>
      <c r="N163" s="83"/>
    </row>
    <row r="164" spans="1:14" x14ac:dyDescent="0.25">
      <c r="A164" s="113" t="s">
        <v>70</v>
      </c>
      <c r="B164" s="114"/>
      <c r="C164" s="115"/>
      <c r="D164" s="62" t="s">
        <v>71</v>
      </c>
      <c r="E164" s="66">
        <f>SUM(E165)</f>
        <v>12073.27</v>
      </c>
      <c r="F164" s="66">
        <f t="shared" ref="F164:I166" si="41">SUM(F165)</f>
        <v>7830.38</v>
      </c>
      <c r="G164" s="66">
        <f t="shared" si="41"/>
        <v>7424.95</v>
      </c>
      <c r="H164" s="66">
        <f t="shared" si="41"/>
        <v>7424.95</v>
      </c>
      <c r="I164" s="66">
        <f t="shared" si="41"/>
        <v>7424.95</v>
      </c>
      <c r="K164" s="67"/>
    </row>
    <row r="165" spans="1:14" ht="25.5" x14ac:dyDescent="0.25">
      <c r="A165" s="113" t="s">
        <v>125</v>
      </c>
      <c r="B165" s="114"/>
      <c r="C165" s="115"/>
      <c r="D165" s="62" t="s">
        <v>126</v>
      </c>
      <c r="E165" s="66">
        <f>SUM(E166)</f>
        <v>12073.27</v>
      </c>
      <c r="F165" s="66">
        <f t="shared" si="41"/>
        <v>7830.38</v>
      </c>
      <c r="G165" s="66">
        <f>SUM(G166,G175)</f>
        <v>7424.95</v>
      </c>
      <c r="H165" s="66">
        <f t="shared" ref="H165:I165" si="42">SUM(H166,H175)</f>
        <v>7424.95</v>
      </c>
      <c r="I165" s="66">
        <f t="shared" si="42"/>
        <v>7424.95</v>
      </c>
      <c r="K165" s="67"/>
    </row>
    <row r="166" spans="1:14" x14ac:dyDescent="0.25">
      <c r="A166" s="119">
        <v>3</v>
      </c>
      <c r="B166" s="120"/>
      <c r="C166" s="121"/>
      <c r="D166" s="60" t="s">
        <v>10</v>
      </c>
      <c r="E166" s="66">
        <f>SUM(E167,E175,)</f>
        <v>12073.27</v>
      </c>
      <c r="F166" s="66">
        <f t="shared" si="41"/>
        <v>7830.38</v>
      </c>
      <c r="G166" s="66">
        <f>SUM(G167)</f>
        <v>7424.95</v>
      </c>
      <c r="H166" s="66">
        <f t="shared" si="41"/>
        <v>7424.95</v>
      </c>
      <c r="I166" s="66">
        <f t="shared" si="41"/>
        <v>7424.95</v>
      </c>
      <c r="K166" s="67"/>
    </row>
    <row r="167" spans="1:14" x14ac:dyDescent="0.25">
      <c r="A167" s="116">
        <v>31</v>
      </c>
      <c r="B167" s="117"/>
      <c r="C167" s="118"/>
      <c r="D167" s="60" t="s">
        <v>11</v>
      </c>
      <c r="E167" s="66">
        <f>SUM(E168,E170,E173)</f>
        <v>12073.27</v>
      </c>
      <c r="F167" s="66">
        <f>SUM(F168,F170,F173,F175)</f>
        <v>7830.38</v>
      </c>
      <c r="G167" s="66">
        <f t="shared" ref="G167:I167" si="43">SUM(G168,G170,G173)</f>
        <v>7424.95</v>
      </c>
      <c r="H167" s="66">
        <f t="shared" si="43"/>
        <v>7424.95</v>
      </c>
      <c r="I167" s="66">
        <f t="shared" si="43"/>
        <v>7424.95</v>
      </c>
      <c r="K167" s="67"/>
    </row>
    <row r="168" spans="1:14" x14ac:dyDescent="0.25">
      <c r="A168" s="116">
        <v>311</v>
      </c>
      <c r="B168" s="117"/>
      <c r="C168" s="118"/>
      <c r="D168" s="60" t="s">
        <v>127</v>
      </c>
      <c r="E168" s="66">
        <f>SUM(E169)</f>
        <v>10551.04</v>
      </c>
      <c r="F168" s="66">
        <f t="shared" ref="F168" si="44">SUM(F169)</f>
        <v>6715.2</v>
      </c>
      <c r="G168" s="66">
        <f>SUM(G169)</f>
        <v>6430</v>
      </c>
      <c r="H168" s="66">
        <f t="shared" ref="H168:I168" si="45">SUM(H169)</f>
        <v>6430</v>
      </c>
      <c r="I168" s="66">
        <f t="shared" si="45"/>
        <v>6430</v>
      </c>
      <c r="K168" s="67"/>
    </row>
    <row r="169" spans="1:14" x14ac:dyDescent="0.25">
      <c r="A169" s="116">
        <v>31111</v>
      </c>
      <c r="B169" s="117"/>
      <c r="C169" s="118"/>
      <c r="D169" s="60" t="s">
        <v>128</v>
      </c>
      <c r="E169" s="66">
        <v>10551.04</v>
      </c>
      <c r="F169" s="66">
        <v>6715.2</v>
      </c>
      <c r="G169" s="66">
        <v>6430</v>
      </c>
      <c r="H169" s="66">
        <v>6430</v>
      </c>
      <c r="I169" s="66">
        <v>6430</v>
      </c>
      <c r="K169" s="67"/>
    </row>
    <row r="170" spans="1:14" x14ac:dyDescent="0.25">
      <c r="A170" s="116">
        <v>312</v>
      </c>
      <c r="B170" s="117"/>
      <c r="C170" s="118"/>
      <c r="D170" s="60" t="s">
        <v>119</v>
      </c>
      <c r="E170" s="66">
        <f>SUM(E172,E171)</f>
        <v>0</v>
      </c>
      <c r="F170" s="66">
        <f t="shared" ref="F170" si="46">SUM(F172)</f>
        <v>0</v>
      </c>
      <c r="G170" s="66">
        <f>SUM(G171:G172)</f>
        <v>0</v>
      </c>
      <c r="H170" s="66">
        <f t="shared" ref="H170" si="47">SUM(H171:H172)</f>
        <v>0</v>
      </c>
      <c r="I170" s="66">
        <v>0</v>
      </c>
      <c r="K170" s="67"/>
    </row>
    <row r="171" spans="1:14" x14ac:dyDescent="0.25">
      <c r="A171" s="116">
        <v>31212</v>
      </c>
      <c r="B171" s="117"/>
      <c r="C171" s="118"/>
      <c r="D171" s="60" t="s">
        <v>120</v>
      </c>
      <c r="E171" s="66">
        <v>0</v>
      </c>
      <c r="F171" s="66">
        <v>0</v>
      </c>
      <c r="G171" s="66">
        <v>0</v>
      </c>
      <c r="H171" s="66"/>
      <c r="I171" s="66"/>
      <c r="K171" s="67"/>
    </row>
    <row r="172" spans="1:14" x14ac:dyDescent="0.25">
      <c r="A172" s="116">
        <v>31216</v>
      </c>
      <c r="B172" s="117"/>
      <c r="C172" s="118"/>
      <c r="D172" s="60" t="s">
        <v>133</v>
      </c>
      <c r="E172" s="66">
        <v>0</v>
      </c>
      <c r="F172" s="66">
        <v>0</v>
      </c>
      <c r="G172" s="66">
        <v>0</v>
      </c>
      <c r="H172" s="66"/>
      <c r="I172" s="66"/>
      <c r="K172" s="67"/>
    </row>
    <row r="173" spans="1:14" x14ac:dyDescent="0.25">
      <c r="A173" s="116">
        <v>313</v>
      </c>
      <c r="B173" s="117"/>
      <c r="C173" s="118"/>
      <c r="D173" s="60" t="s">
        <v>135</v>
      </c>
      <c r="E173" s="66">
        <f>SUM(E174)</f>
        <v>1522.23</v>
      </c>
      <c r="F173" s="66">
        <f t="shared" ref="F173:I173" si="48">SUM(F174)</f>
        <v>1008.98</v>
      </c>
      <c r="G173" s="66">
        <f t="shared" si="48"/>
        <v>994.95</v>
      </c>
      <c r="H173" s="66">
        <f t="shared" si="48"/>
        <v>994.95</v>
      </c>
      <c r="I173" s="66">
        <f t="shared" si="48"/>
        <v>994.95</v>
      </c>
      <c r="K173" s="67"/>
    </row>
    <row r="174" spans="1:14" ht="25.5" x14ac:dyDescent="0.25">
      <c r="A174" s="116">
        <v>31321</v>
      </c>
      <c r="B174" s="117"/>
      <c r="C174" s="118"/>
      <c r="D174" s="60" t="s">
        <v>136</v>
      </c>
      <c r="E174" s="66">
        <v>1522.23</v>
      </c>
      <c r="F174" s="68">
        <v>1008.98</v>
      </c>
      <c r="G174" s="68">
        <v>994.95</v>
      </c>
      <c r="H174" s="68">
        <v>994.95</v>
      </c>
      <c r="I174" s="68">
        <v>994.95</v>
      </c>
      <c r="K174" s="67"/>
    </row>
    <row r="175" spans="1:14" x14ac:dyDescent="0.25">
      <c r="A175" s="116">
        <v>32</v>
      </c>
      <c r="B175" s="117"/>
      <c r="C175" s="118"/>
      <c r="D175" s="60" t="s">
        <v>21</v>
      </c>
      <c r="E175" s="66">
        <f>SUM(E176,)</f>
        <v>0</v>
      </c>
      <c r="F175" s="66">
        <f t="shared" ref="F175:I175" si="49">SUM(F176,)</f>
        <v>106.2</v>
      </c>
      <c r="G175" s="66">
        <f t="shared" si="49"/>
        <v>0</v>
      </c>
      <c r="H175" s="66">
        <f t="shared" si="49"/>
        <v>0</v>
      </c>
      <c r="I175" s="66">
        <f t="shared" si="49"/>
        <v>0</v>
      </c>
      <c r="K175" s="67"/>
    </row>
    <row r="176" spans="1:14" x14ac:dyDescent="0.25">
      <c r="A176" s="116">
        <v>321</v>
      </c>
      <c r="B176" s="117"/>
      <c r="C176" s="118"/>
      <c r="D176" s="60" t="s">
        <v>74</v>
      </c>
      <c r="E176" s="66">
        <f>SUM(E178)</f>
        <v>0</v>
      </c>
      <c r="F176" s="66">
        <f>SUM(F177:F178)</f>
        <v>106.2</v>
      </c>
      <c r="G176" s="66">
        <f t="shared" ref="G176:I176" si="50">SUM(G177:G178)</f>
        <v>0</v>
      </c>
      <c r="H176" s="66">
        <f t="shared" si="50"/>
        <v>0</v>
      </c>
      <c r="I176" s="66">
        <f t="shared" si="50"/>
        <v>0</v>
      </c>
      <c r="K176" s="67"/>
    </row>
    <row r="177" spans="1:14" x14ac:dyDescent="0.25">
      <c r="A177" s="116">
        <v>32111</v>
      </c>
      <c r="B177" s="117"/>
      <c r="C177" s="118"/>
      <c r="D177" s="60" t="s">
        <v>75</v>
      </c>
      <c r="E177" s="66">
        <v>0</v>
      </c>
      <c r="F177" s="66">
        <v>106.2</v>
      </c>
      <c r="G177" s="66">
        <v>0</v>
      </c>
      <c r="H177" s="66">
        <v>0</v>
      </c>
      <c r="I177" s="66">
        <v>0</v>
      </c>
      <c r="K177" s="67"/>
    </row>
    <row r="178" spans="1:14" ht="25.5" x14ac:dyDescent="0.25">
      <c r="A178" s="116">
        <v>32121</v>
      </c>
      <c r="B178" s="117"/>
      <c r="C178" s="118"/>
      <c r="D178" s="60" t="s">
        <v>140</v>
      </c>
      <c r="E178" s="66">
        <v>0</v>
      </c>
      <c r="F178" s="68">
        <v>0</v>
      </c>
      <c r="G178" s="68">
        <v>0</v>
      </c>
      <c r="H178" s="68">
        <v>0</v>
      </c>
      <c r="I178" s="68">
        <v>0</v>
      </c>
      <c r="K178" s="67"/>
    </row>
    <row r="179" spans="1:14" s="64" customFormat="1" x14ac:dyDescent="0.25">
      <c r="A179" s="122" t="s">
        <v>176</v>
      </c>
      <c r="B179" s="123"/>
      <c r="C179" s="124"/>
      <c r="D179" s="61" t="s">
        <v>177</v>
      </c>
      <c r="E179" s="63">
        <f>SUM(E180)</f>
        <v>0</v>
      </c>
      <c r="F179" s="63">
        <f t="shared" ref="F179:I179" si="51">SUM(F180)</f>
        <v>740</v>
      </c>
      <c r="G179" s="63">
        <f t="shared" si="51"/>
        <v>2666.24</v>
      </c>
      <c r="H179" s="63">
        <f t="shared" si="51"/>
        <v>2666.24</v>
      </c>
      <c r="I179" s="63">
        <f t="shared" si="51"/>
        <v>2666.24</v>
      </c>
      <c r="K179" s="65"/>
      <c r="L179" s="83"/>
      <c r="M179" s="83"/>
      <c r="N179" s="83"/>
    </row>
    <row r="180" spans="1:14" x14ac:dyDescent="0.25">
      <c r="A180" s="113" t="s">
        <v>70</v>
      </c>
      <c r="B180" s="114"/>
      <c r="C180" s="115"/>
      <c r="D180" s="62" t="s">
        <v>71</v>
      </c>
      <c r="E180" s="66">
        <f>SUM(E181)</f>
        <v>0</v>
      </c>
      <c r="F180" s="66">
        <f t="shared" ref="F180:I182" si="52">SUM(F181)</f>
        <v>740</v>
      </c>
      <c r="G180" s="66">
        <f t="shared" si="52"/>
        <v>2666.24</v>
      </c>
      <c r="H180" s="66">
        <f t="shared" si="52"/>
        <v>2666.24</v>
      </c>
      <c r="I180" s="66">
        <f t="shared" si="52"/>
        <v>2666.24</v>
      </c>
      <c r="K180" s="67"/>
    </row>
    <row r="181" spans="1:14" ht="25.5" x14ac:dyDescent="0.25">
      <c r="A181" s="113" t="s">
        <v>125</v>
      </c>
      <c r="B181" s="114"/>
      <c r="C181" s="115"/>
      <c r="D181" s="62" t="s">
        <v>126</v>
      </c>
      <c r="E181" s="66">
        <f>SUM(E182)</f>
        <v>0</v>
      </c>
      <c r="F181" s="66">
        <f t="shared" si="52"/>
        <v>740</v>
      </c>
      <c r="G181" s="66">
        <f t="shared" si="52"/>
        <v>2666.24</v>
      </c>
      <c r="H181" s="66">
        <f t="shared" si="52"/>
        <v>2666.24</v>
      </c>
      <c r="I181" s="66">
        <f t="shared" si="52"/>
        <v>2666.24</v>
      </c>
      <c r="K181" s="67"/>
    </row>
    <row r="182" spans="1:14" x14ac:dyDescent="0.25">
      <c r="A182" s="119">
        <v>3</v>
      </c>
      <c r="B182" s="120"/>
      <c r="C182" s="121"/>
      <c r="D182" s="60" t="s">
        <v>10</v>
      </c>
      <c r="E182" s="66">
        <f>SUM(E184)</f>
        <v>0</v>
      </c>
      <c r="F182" s="66">
        <f>SUM(F183)</f>
        <v>740</v>
      </c>
      <c r="G182" s="66">
        <f>SUM(G183)</f>
        <v>2666.24</v>
      </c>
      <c r="H182" s="66">
        <f t="shared" si="52"/>
        <v>2666.24</v>
      </c>
      <c r="I182" s="66">
        <f t="shared" si="52"/>
        <v>2666.24</v>
      </c>
      <c r="K182" s="67"/>
    </row>
    <row r="183" spans="1:14" x14ac:dyDescent="0.25">
      <c r="A183" s="116">
        <v>32224</v>
      </c>
      <c r="B183" s="117"/>
      <c r="C183" s="118"/>
      <c r="D183" s="60" t="s">
        <v>141</v>
      </c>
      <c r="E183" s="66">
        <v>0</v>
      </c>
      <c r="F183" s="68">
        <v>740</v>
      </c>
      <c r="G183" s="68">
        <v>2666.24</v>
      </c>
      <c r="H183" s="68">
        <v>2666.24</v>
      </c>
      <c r="I183" s="68">
        <v>2666.24</v>
      </c>
      <c r="K183" s="67"/>
    </row>
    <row r="186" spans="1:14" x14ac:dyDescent="0.25">
      <c r="F186" s="67"/>
    </row>
  </sheetData>
  <mergeCells count="181">
    <mergeCell ref="A183:C183"/>
    <mergeCell ref="A178:C178"/>
    <mergeCell ref="A179:C179"/>
    <mergeCell ref="A180:C180"/>
    <mergeCell ref="A181:C181"/>
    <mergeCell ref="A182:C182"/>
    <mergeCell ref="A173:C173"/>
    <mergeCell ref="A174:C174"/>
    <mergeCell ref="A175:C175"/>
    <mergeCell ref="A176:C176"/>
    <mergeCell ref="A177:C177"/>
    <mergeCell ref="A168:C168"/>
    <mergeCell ref="A169:C169"/>
    <mergeCell ref="A170:C170"/>
    <mergeCell ref="A171:C171"/>
    <mergeCell ref="A172:C172"/>
    <mergeCell ref="A163:C163"/>
    <mergeCell ref="A164:C164"/>
    <mergeCell ref="A165:C165"/>
    <mergeCell ref="A166:C166"/>
    <mergeCell ref="A167:C167"/>
    <mergeCell ref="A158:C158"/>
    <mergeCell ref="A159:C159"/>
    <mergeCell ref="A160:C160"/>
    <mergeCell ref="A161:C161"/>
    <mergeCell ref="A162:C162"/>
    <mergeCell ref="A152:C152"/>
    <mergeCell ref="A154:C154"/>
    <mergeCell ref="A155:C155"/>
    <mergeCell ref="A156:C156"/>
    <mergeCell ref="A157:C157"/>
    <mergeCell ref="A153:C153"/>
    <mergeCell ref="A147:C147"/>
    <mergeCell ref="A148:C148"/>
    <mergeCell ref="A149:C149"/>
    <mergeCell ref="A150:C150"/>
    <mergeCell ref="A151:C151"/>
    <mergeCell ref="A139:C139"/>
    <mergeCell ref="A143:C143"/>
    <mergeCell ref="A144:C144"/>
    <mergeCell ref="A145:C145"/>
    <mergeCell ref="A146:C146"/>
    <mergeCell ref="A140:C140"/>
    <mergeCell ref="A141:C141"/>
    <mergeCell ref="A142:C142"/>
    <mergeCell ref="A134:C134"/>
    <mergeCell ref="A135:C135"/>
    <mergeCell ref="A136:C136"/>
    <mergeCell ref="A137:C137"/>
    <mergeCell ref="A138:C138"/>
    <mergeCell ref="A129:C129"/>
    <mergeCell ref="A130:C130"/>
    <mergeCell ref="A131:C131"/>
    <mergeCell ref="A132:C132"/>
    <mergeCell ref="A133:C133"/>
    <mergeCell ref="A124:C124"/>
    <mergeCell ref="A125:C125"/>
    <mergeCell ref="A126:C126"/>
    <mergeCell ref="A127:C127"/>
    <mergeCell ref="A128:C128"/>
    <mergeCell ref="A119:C119"/>
    <mergeCell ref="A120:C120"/>
    <mergeCell ref="A121:C121"/>
    <mergeCell ref="A122:C122"/>
    <mergeCell ref="A123:C123"/>
    <mergeCell ref="A114:C114"/>
    <mergeCell ref="A115:C115"/>
    <mergeCell ref="A116:C116"/>
    <mergeCell ref="A117:C117"/>
    <mergeCell ref="A118:C118"/>
    <mergeCell ref="A109:C109"/>
    <mergeCell ref="A110:C110"/>
    <mergeCell ref="A111:C111"/>
    <mergeCell ref="A112:C112"/>
    <mergeCell ref="A113:C113"/>
    <mergeCell ref="A103:C103"/>
    <mergeCell ref="A105:C105"/>
    <mergeCell ref="A106:C106"/>
    <mergeCell ref="A107:C107"/>
    <mergeCell ref="A108:C108"/>
    <mergeCell ref="A97:C97"/>
    <mergeCell ref="A98:C98"/>
    <mergeCell ref="A99:C99"/>
    <mergeCell ref="A101:C101"/>
    <mergeCell ref="A102:C102"/>
    <mergeCell ref="A104:C104"/>
    <mergeCell ref="A100:C100"/>
    <mergeCell ref="A92:C92"/>
    <mergeCell ref="A93:C93"/>
    <mergeCell ref="A94:C94"/>
    <mergeCell ref="A95:C95"/>
    <mergeCell ref="A96:C96"/>
    <mergeCell ref="A86:C86"/>
    <mergeCell ref="A87:C87"/>
    <mergeCell ref="A88:C88"/>
    <mergeCell ref="A89:C89"/>
    <mergeCell ref="A91:C91"/>
    <mergeCell ref="A90:C90"/>
    <mergeCell ref="A81:C81"/>
    <mergeCell ref="A82:C82"/>
    <mergeCell ref="A83:C83"/>
    <mergeCell ref="A84:C84"/>
    <mergeCell ref="A85:C85"/>
    <mergeCell ref="A73:C73"/>
    <mergeCell ref="A77:C77"/>
    <mergeCell ref="A78:C78"/>
    <mergeCell ref="A79:C79"/>
    <mergeCell ref="A80:C80"/>
    <mergeCell ref="A74:C74"/>
    <mergeCell ref="A75:C75"/>
    <mergeCell ref="A76:C76"/>
    <mergeCell ref="A68:C68"/>
    <mergeCell ref="A69:C69"/>
    <mergeCell ref="A70:C70"/>
    <mergeCell ref="A71:C71"/>
    <mergeCell ref="A72:C72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52:C5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36:C36"/>
    <mergeCell ref="A37:C37"/>
    <mergeCell ref="A38:C38"/>
    <mergeCell ref="A40:C40"/>
    <mergeCell ref="A41:C41"/>
    <mergeCell ref="A39:C39"/>
    <mergeCell ref="A30:C30"/>
    <mergeCell ref="A31:C31"/>
    <mergeCell ref="A33:C33"/>
    <mergeCell ref="A34:C34"/>
    <mergeCell ref="A35:C35"/>
    <mergeCell ref="A25:C25"/>
    <mergeCell ref="A26:C26"/>
    <mergeCell ref="A27:C27"/>
    <mergeCell ref="A28:C28"/>
    <mergeCell ref="A29:C29"/>
    <mergeCell ref="A32:C32"/>
    <mergeCell ref="A20:C20"/>
    <mergeCell ref="A21:C21"/>
    <mergeCell ref="A22:C22"/>
    <mergeCell ref="A23:C23"/>
    <mergeCell ref="A24:C24"/>
    <mergeCell ref="A18:C18"/>
    <mergeCell ref="A19:C19"/>
    <mergeCell ref="A12:C12"/>
    <mergeCell ref="A13:C13"/>
    <mergeCell ref="A14:C14"/>
    <mergeCell ref="A15:C15"/>
    <mergeCell ref="A17:C17"/>
    <mergeCell ref="A8:C8"/>
    <mergeCell ref="A9:C9"/>
    <mergeCell ref="A11:C11"/>
    <mergeCell ref="A10:C10"/>
    <mergeCell ref="A16:C16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2024-10-24T11:40:02Z</cp:lastPrinted>
  <dcterms:created xsi:type="dcterms:W3CDTF">2022-08-12T12:51:27Z</dcterms:created>
  <dcterms:modified xsi:type="dcterms:W3CDTF">2024-12-04T12:23:31Z</dcterms:modified>
</cp:coreProperties>
</file>