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aša\REBALANS, PLANOVI\2023\"/>
    </mc:Choice>
  </mc:AlternateContent>
  <bookViews>
    <workbookView xWindow="0" yWindow="0" windowWidth="28800" windowHeight="1233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 l="1"/>
  <c r="I49" i="3"/>
  <c r="H49" i="3"/>
  <c r="H43" i="3"/>
  <c r="G49" i="3"/>
  <c r="G46" i="3"/>
  <c r="G43" i="3"/>
  <c r="H89" i="3" l="1"/>
  <c r="G89" i="3"/>
  <c r="I80" i="3"/>
  <c r="H80" i="3"/>
  <c r="G80" i="3"/>
  <c r="G51" i="3"/>
  <c r="I23" i="3"/>
  <c r="H23" i="3"/>
  <c r="G23" i="3"/>
  <c r="I19" i="3"/>
  <c r="H19" i="3"/>
  <c r="G19" i="3"/>
  <c r="G69" i="7"/>
  <c r="I143" i="7"/>
  <c r="I142" i="7" s="1"/>
  <c r="I141" i="7" s="1"/>
  <c r="I140" i="7" s="1"/>
  <c r="H143" i="7"/>
  <c r="G143" i="7"/>
  <c r="G142" i="7" s="1"/>
  <c r="G141" i="7" s="1"/>
  <c r="G140" i="7" s="1"/>
  <c r="E143" i="7"/>
  <c r="E142" i="7" s="1"/>
  <c r="E141" i="7" s="1"/>
  <c r="E140" i="7" s="1"/>
  <c r="H142" i="7"/>
  <c r="H141" i="7" s="1"/>
  <c r="H140" i="7" s="1"/>
  <c r="H157" i="7"/>
  <c r="I157" i="7"/>
  <c r="G157" i="7"/>
  <c r="E157" i="7"/>
  <c r="H158" i="7"/>
  <c r="I158" i="7"/>
  <c r="G158" i="7"/>
  <c r="F14" i="1" l="1"/>
  <c r="H51" i="3"/>
  <c r="I51" i="3"/>
  <c r="C12" i="5"/>
  <c r="D12" i="5"/>
  <c r="E12" i="5"/>
  <c r="F12" i="5"/>
  <c r="B12" i="5"/>
  <c r="H92" i="7"/>
  <c r="I92" i="7"/>
  <c r="H85" i="7"/>
  <c r="H84" i="7" s="1"/>
  <c r="I85" i="7"/>
  <c r="I84" i="7" s="1"/>
  <c r="E150" i="7"/>
  <c r="F150" i="7"/>
  <c r="H150" i="7"/>
  <c r="I150" i="7"/>
  <c r="H39" i="7" l="1"/>
  <c r="H42" i="7"/>
  <c r="H41" i="7" s="1"/>
  <c r="E12" i="7"/>
  <c r="F12" i="7"/>
  <c r="H12" i="7"/>
  <c r="I12" i="7"/>
  <c r="G12" i="7"/>
  <c r="G31" i="7"/>
  <c r="G19" i="7"/>
  <c r="G52" i="3" l="1"/>
  <c r="G82" i="7"/>
  <c r="G76" i="7"/>
  <c r="G72" i="7"/>
  <c r="G92" i="7"/>
  <c r="G84" i="7" s="1"/>
  <c r="H164" i="7"/>
  <c r="H163" i="7" s="1"/>
  <c r="H162" i="7" s="1"/>
  <c r="H161" i="7" s="1"/>
  <c r="I164" i="7"/>
  <c r="I163" i="7" s="1"/>
  <c r="I162" i="7" s="1"/>
  <c r="I161" i="7" s="1"/>
  <c r="H152" i="7"/>
  <c r="G152" i="7"/>
  <c r="G150" i="7"/>
  <c r="G164" i="7"/>
  <c r="G163" i="7" s="1"/>
  <c r="G162" i="7" s="1"/>
  <c r="G161" i="7" s="1"/>
  <c r="F164" i="7"/>
  <c r="F163" i="7" s="1"/>
  <c r="F162" i="7" s="1"/>
  <c r="F161" i="7" s="1"/>
  <c r="E164" i="7"/>
  <c r="E163" i="7"/>
  <c r="E162" i="7"/>
  <c r="E161" i="7"/>
  <c r="F52" i="3" l="1"/>
  <c r="F105" i="3"/>
  <c r="G105" i="3"/>
  <c r="H105" i="3"/>
  <c r="I105" i="3"/>
  <c r="F110" i="3"/>
  <c r="G110" i="3"/>
  <c r="H110" i="3"/>
  <c r="I110" i="3"/>
  <c r="F117" i="3"/>
  <c r="G117" i="3"/>
  <c r="H117" i="3"/>
  <c r="I117" i="3"/>
  <c r="H52" i="3"/>
  <c r="I52" i="3"/>
  <c r="F41" i="3"/>
  <c r="G41" i="3"/>
  <c r="H41" i="3"/>
  <c r="I41" i="3"/>
  <c r="F74" i="3"/>
  <c r="F70" i="3"/>
  <c r="F59" i="3"/>
  <c r="F18" i="3"/>
  <c r="G18" i="3"/>
  <c r="H18" i="3"/>
  <c r="I18" i="3"/>
  <c r="F13" i="3"/>
  <c r="F11" i="3" s="1"/>
  <c r="G13" i="3"/>
  <c r="H13" i="3"/>
  <c r="I13" i="3"/>
  <c r="H11" i="3"/>
  <c r="F20" i="3"/>
  <c r="G20" i="3"/>
  <c r="H20" i="3"/>
  <c r="I20" i="3"/>
  <c r="F22" i="3"/>
  <c r="G22" i="3"/>
  <c r="H22" i="3"/>
  <c r="I22" i="3"/>
  <c r="F25" i="3"/>
  <c r="G25" i="3"/>
  <c r="H25" i="3"/>
  <c r="I25" i="3"/>
  <c r="F31" i="3"/>
  <c r="G31" i="3"/>
  <c r="H31" i="3"/>
  <c r="I31" i="3"/>
  <c r="F76" i="7"/>
  <c r="F71" i="7" s="1"/>
  <c r="H76" i="7"/>
  <c r="I76" i="7"/>
  <c r="E76" i="7"/>
  <c r="F72" i="7"/>
  <c r="G127" i="7"/>
  <c r="H127" i="7"/>
  <c r="I127" i="7"/>
  <c r="F127" i="7"/>
  <c r="F126" i="7"/>
  <c r="F109" i="7"/>
  <c r="G109" i="7"/>
  <c r="H109" i="7"/>
  <c r="I109" i="7"/>
  <c r="E109" i="7"/>
  <c r="F99" i="7"/>
  <c r="G99" i="7"/>
  <c r="H99" i="7"/>
  <c r="I99" i="7"/>
  <c r="E99" i="7"/>
  <c r="F85" i="7"/>
  <c r="F92" i="7"/>
  <c r="E92" i="7"/>
  <c r="G40" i="3" l="1"/>
  <c r="H16" i="1" s="1"/>
  <c r="H40" i="3"/>
  <c r="I16" i="1" s="1"/>
  <c r="I40" i="3"/>
  <c r="I135" i="3" s="1"/>
  <c r="F40" i="3"/>
  <c r="G16" i="1" s="1"/>
  <c r="I11" i="3"/>
  <c r="I10" i="3" s="1"/>
  <c r="J10" i="1" s="1"/>
  <c r="H10" i="3"/>
  <c r="H134" i="3" s="1"/>
  <c r="G11" i="3"/>
  <c r="G10" i="3" s="1"/>
  <c r="G134" i="3" s="1"/>
  <c r="F10" i="3"/>
  <c r="F134" i="3" s="1"/>
  <c r="G37" i="1"/>
  <c r="H37" i="1"/>
  <c r="I37" i="1"/>
  <c r="J37" i="1"/>
  <c r="G39" i="1"/>
  <c r="H39" i="1"/>
  <c r="I39" i="1"/>
  <c r="J39" i="1"/>
  <c r="G42" i="1"/>
  <c r="H42" i="1"/>
  <c r="I42" i="1"/>
  <c r="J42" i="1"/>
  <c r="F42" i="1"/>
  <c r="F39" i="1"/>
  <c r="F37" i="1"/>
  <c r="G27" i="1"/>
  <c r="H27" i="1"/>
  <c r="I27" i="1"/>
  <c r="J27" i="1"/>
  <c r="G29" i="1"/>
  <c r="H29" i="1"/>
  <c r="I29" i="1"/>
  <c r="J29" i="1"/>
  <c r="G31" i="1"/>
  <c r="H31" i="1"/>
  <c r="I31" i="1"/>
  <c r="J31" i="1"/>
  <c r="F31" i="1"/>
  <c r="F29" i="1"/>
  <c r="F27" i="1"/>
  <c r="G13" i="1"/>
  <c r="H13" i="1"/>
  <c r="I13" i="1"/>
  <c r="J13" i="1"/>
  <c r="G18" i="1"/>
  <c r="G19" i="1" s="1"/>
  <c r="H18" i="1"/>
  <c r="H19" i="1" s="1"/>
  <c r="I18" i="1"/>
  <c r="I19" i="1" s="1"/>
  <c r="J18" i="1"/>
  <c r="J19" i="1" s="1"/>
  <c r="F13" i="1"/>
  <c r="E127" i="3"/>
  <c r="E123" i="3"/>
  <c r="E119" i="3"/>
  <c r="E117" i="3" s="1"/>
  <c r="F18" i="1" s="1"/>
  <c r="F19" i="1" s="1"/>
  <c r="H135" i="3" l="1"/>
  <c r="J16" i="1"/>
  <c r="J14" i="1" s="1"/>
  <c r="J15" i="1" s="1"/>
  <c r="I134" i="3"/>
  <c r="H10" i="1"/>
  <c r="H11" i="1" s="1"/>
  <c r="J11" i="1"/>
  <c r="J8" i="1"/>
  <c r="J9" i="1" s="1"/>
  <c r="G17" i="1"/>
  <c r="G14" i="1"/>
  <c r="G15" i="1" s="1"/>
  <c r="I17" i="1"/>
  <c r="I14" i="1"/>
  <c r="I15" i="1" s="1"/>
  <c r="G135" i="3"/>
  <c r="G136" i="3" s="1"/>
  <c r="H17" i="1"/>
  <c r="H14" i="1"/>
  <c r="F135" i="3"/>
  <c r="F136" i="3" s="1"/>
  <c r="I10" i="1"/>
  <c r="H136" i="3"/>
  <c r="I136" i="3"/>
  <c r="G10" i="1"/>
  <c r="E110" i="3"/>
  <c r="E105" i="3"/>
  <c r="E52" i="3"/>
  <c r="F158" i="7"/>
  <c r="F157" i="7" s="1"/>
  <c r="E158" i="7"/>
  <c r="E127" i="7"/>
  <c r="E136" i="7"/>
  <c r="E132" i="7"/>
  <c r="E128" i="7"/>
  <c r="E85" i="7"/>
  <c r="E39" i="7"/>
  <c r="E19" i="7"/>
  <c r="E18" i="7" s="1"/>
  <c r="E41" i="3"/>
  <c r="J17" i="1" l="1"/>
  <c r="H8" i="1"/>
  <c r="H9" i="1" s="1"/>
  <c r="G11" i="1"/>
  <c r="G8" i="1"/>
  <c r="G20" i="1" s="1"/>
  <c r="I11" i="1"/>
  <c r="I8" i="1"/>
  <c r="I20" i="1" s="1"/>
  <c r="J20" i="1"/>
  <c r="J21" i="1" s="1"/>
  <c r="H15" i="1"/>
  <c r="E40" i="3"/>
  <c r="E31" i="3"/>
  <c r="E25" i="3"/>
  <c r="E22" i="3"/>
  <c r="E20" i="3"/>
  <c r="E18" i="3"/>
  <c r="E13" i="3"/>
  <c r="F45" i="7"/>
  <c r="F44" i="7" s="1"/>
  <c r="G45" i="7"/>
  <c r="G44" i="7" s="1"/>
  <c r="H45" i="7"/>
  <c r="H44" i="7" s="1"/>
  <c r="I45" i="7"/>
  <c r="I44" i="7" s="1"/>
  <c r="F58" i="7"/>
  <c r="G58" i="7"/>
  <c r="G57" i="7" s="1"/>
  <c r="G56" i="7" s="1"/>
  <c r="G55" i="7" s="1"/>
  <c r="G54" i="7" s="1"/>
  <c r="H58" i="7"/>
  <c r="H57" i="7" s="1"/>
  <c r="H56" i="7" s="1"/>
  <c r="H55" i="7" s="1"/>
  <c r="H54" i="7" s="1"/>
  <c r="I58" i="7"/>
  <c r="I57" i="7" s="1"/>
  <c r="I56" i="7" s="1"/>
  <c r="I55" i="7" s="1"/>
  <c r="I54" i="7" s="1"/>
  <c r="F57" i="7"/>
  <c r="F56" i="7" s="1"/>
  <c r="F55" i="7" s="1"/>
  <c r="F54" i="7" s="1"/>
  <c r="F64" i="7"/>
  <c r="F63" i="7" s="1"/>
  <c r="F62" i="7" s="1"/>
  <c r="F61" i="7" s="1"/>
  <c r="F60" i="7" s="1"/>
  <c r="G64" i="7"/>
  <c r="G63" i="7" s="1"/>
  <c r="G62" i="7" s="1"/>
  <c r="G61" i="7" s="1"/>
  <c r="G60" i="7" s="1"/>
  <c r="H64" i="7"/>
  <c r="H63" i="7" s="1"/>
  <c r="H62" i="7" s="1"/>
  <c r="H61" i="7" s="1"/>
  <c r="H60" i="7" s="1"/>
  <c r="I64" i="7"/>
  <c r="I63" i="7" s="1"/>
  <c r="I62" i="7" s="1"/>
  <c r="I61" i="7" s="1"/>
  <c r="I60" i="7" s="1"/>
  <c r="F138" i="7"/>
  <c r="G138" i="7"/>
  <c r="G126" i="7" s="1"/>
  <c r="H138" i="7"/>
  <c r="H126" i="7" s="1"/>
  <c r="I138" i="7"/>
  <c r="I126" i="7" s="1"/>
  <c r="F124" i="7"/>
  <c r="F123" i="7" s="1"/>
  <c r="G124" i="7"/>
  <c r="G123" i="7" s="1"/>
  <c r="H124" i="7"/>
  <c r="H123" i="7" s="1"/>
  <c r="I124" i="7"/>
  <c r="I123" i="7" s="1"/>
  <c r="F121" i="7"/>
  <c r="G121" i="7"/>
  <c r="H121" i="7"/>
  <c r="I121" i="7"/>
  <c r="F119" i="7"/>
  <c r="G119" i="7"/>
  <c r="H119" i="7"/>
  <c r="I119" i="7"/>
  <c r="I118" i="7" s="1"/>
  <c r="F118" i="7"/>
  <c r="G118" i="7"/>
  <c r="H118" i="7"/>
  <c r="F115" i="7"/>
  <c r="F114" i="7" s="1"/>
  <c r="G115" i="7"/>
  <c r="G114" i="7" s="1"/>
  <c r="H115" i="7"/>
  <c r="H114" i="7" s="1"/>
  <c r="I115" i="7"/>
  <c r="I114" i="7" s="1"/>
  <c r="G85" i="7"/>
  <c r="F82" i="7"/>
  <c r="G71" i="7"/>
  <c r="H82" i="7"/>
  <c r="I82" i="7"/>
  <c r="H72" i="7"/>
  <c r="H71" i="7" s="1"/>
  <c r="I72" i="7"/>
  <c r="F152" i="7"/>
  <c r="F155" i="7"/>
  <c r="H155" i="7"/>
  <c r="H149" i="7" s="1"/>
  <c r="I155" i="7"/>
  <c r="I149" i="7" s="1"/>
  <c r="E58" i="7"/>
  <c r="E57" i="7" s="1"/>
  <c r="E56" i="7" s="1"/>
  <c r="E55" i="7" s="1"/>
  <c r="E54" i="7" s="1"/>
  <c r="E155" i="7"/>
  <c r="E152" i="7"/>
  <c r="E138" i="7"/>
  <c r="E121" i="7"/>
  <c r="E119" i="7"/>
  <c r="E124" i="7"/>
  <c r="E123" i="7" s="1"/>
  <c r="E115" i="7"/>
  <c r="E114" i="7" s="1"/>
  <c r="E83" i="7"/>
  <c r="E82" i="7" s="1"/>
  <c r="E45" i="7"/>
  <c r="E44" i="7" s="1"/>
  <c r="E72" i="7"/>
  <c r="E31" i="7"/>
  <c r="E28" i="7" s="1"/>
  <c r="E11" i="7" s="1"/>
  <c r="H20" i="1" l="1"/>
  <c r="H21" i="1" s="1"/>
  <c r="F70" i="7"/>
  <c r="G70" i="7"/>
  <c r="G68" i="7" s="1"/>
  <c r="G67" i="7" s="1"/>
  <c r="I71" i="7"/>
  <c r="I9" i="1"/>
  <c r="G9" i="1"/>
  <c r="I21" i="1"/>
  <c r="E11" i="3"/>
  <c r="F16" i="1"/>
  <c r="E135" i="3"/>
  <c r="G21" i="1"/>
  <c r="F84" i="7"/>
  <c r="E10" i="3"/>
  <c r="I148" i="7"/>
  <c r="H148" i="7"/>
  <c r="G149" i="7"/>
  <c r="I70" i="7"/>
  <c r="I69" i="7" s="1"/>
  <c r="I68" i="7" s="1"/>
  <c r="I67" i="7" s="1"/>
  <c r="E118" i="7"/>
  <c r="E149" i="7"/>
  <c r="E148" i="7" s="1"/>
  <c r="E147" i="7" s="1"/>
  <c r="E146" i="7" s="1"/>
  <c r="E145" i="7" s="1"/>
  <c r="F149" i="7"/>
  <c r="F148" i="7" s="1"/>
  <c r="F147" i="7" s="1"/>
  <c r="F146" i="7" s="1"/>
  <c r="F145" i="7" s="1"/>
  <c r="F143" i="7" s="1"/>
  <c r="F142" i="7" s="1"/>
  <c r="F141" i="7" s="1"/>
  <c r="F140" i="7" s="1"/>
  <c r="G53" i="7"/>
  <c r="F53" i="7"/>
  <c r="H53" i="7"/>
  <c r="I53" i="7"/>
  <c r="H70" i="7"/>
  <c r="H69" i="7" s="1"/>
  <c r="H68" i="7" s="1"/>
  <c r="H67" i="7" s="1"/>
  <c r="E126" i="7"/>
  <c r="E84" i="7"/>
  <c r="E71" i="7"/>
  <c r="F51" i="7"/>
  <c r="F50" i="7" s="1"/>
  <c r="F49" i="7" s="1"/>
  <c r="F48" i="7" s="1"/>
  <c r="F47" i="7" s="1"/>
  <c r="G51" i="7"/>
  <c r="G50" i="7" s="1"/>
  <c r="G49" i="7" s="1"/>
  <c r="G48" i="7" s="1"/>
  <c r="G47" i="7" s="1"/>
  <c r="H51" i="7"/>
  <c r="H50" i="7" s="1"/>
  <c r="H49" i="7" s="1"/>
  <c r="H48" i="7" s="1"/>
  <c r="H47" i="7" s="1"/>
  <c r="I51" i="7"/>
  <c r="I50" i="7" s="1"/>
  <c r="I49" i="7" s="1"/>
  <c r="I48" i="7" s="1"/>
  <c r="I47" i="7" s="1"/>
  <c r="F42" i="7"/>
  <c r="F41" i="7" s="1"/>
  <c r="G42" i="7"/>
  <c r="G41" i="7" s="1"/>
  <c r="I42" i="7"/>
  <c r="I41" i="7" s="1"/>
  <c r="F39" i="7"/>
  <c r="G39" i="7"/>
  <c r="I39" i="7"/>
  <c r="F28" i="7"/>
  <c r="G28" i="7"/>
  <c r="H28" i="7"/>
  <c r="I28" i="7"/>
  <c r="F18" i="7"/>
  <c r="G18" i="7"/>
  <c r="H18" i="7"/>
  <c r="I18" i="7"/>
  <c r="F11" i="7"/>
  <c r="G11" i="7"/>
  <c r="H11" i="7"/>
  <c r="I11" i="7"/>
  <c r="E64" i="7"/>
  <c r="E63" i="7" s="1"/>
  <c r="E62" i="7" s="1"/>
  <c r="E61" i="7" s="1"/>
  <c r="E60" i="7" s="1"/>
  <c r="E53" i="7" s="1"/>
  <c r="E51" i="7"/>
  <c r="E50" i="7" s="1"/>
  <c r="E49" i="7" s="1"/>
  <c r="E48" i="7" s="1"/>
  <c r="E47" i="7" s="1"/>
  <c r="E42" i="7"/>
  <c r="E41" i="7" s="1"/>
  <c r="E10" i="7" s="1"/>
  <c r="C11" i="5"/>
  <c r="C10" i="5" s="1"/>
  <c r="D11" i="5"/>
  <c r="D10" i="5" s="1"/>
  <c r="E11" i="5"/>
  <c r="E10" i="5" s="1"/>
  <c r="F11" i="5"/>
  <c r="F10" i="5" s="1"/>
  <c r="B11" i="5"/>
  <c r="B10" i="5" s="1"/>
  <c r="G148" i="7" l="1"/>
  <c r="G147" i="7" s="1"/>
  <c r="G146" i="7" s="1"/>
  <c r="G145" i="7" s="1"/>
  <c r="G66" i="7" s="1"/>
  <c r="H147" i="7"/>
  <c r="H146" i="7" s="1"/>
  <c r="H145" i="7" s="1"/>
  <c r="H66" i="7" s="1"/>
  <c r="I147" i="7"/>
  <c r="I146" i="7" s="1"/>
  <c r="I145" i="7" s="1"/>
  <c r="I66" i="7" s="1"/>
  <c r="F69" i="7"/>
  <c r="F68" i="7" s="1"/>
  <c r="F67" i="7" s="1"/>
  <c r="F66" i="7" s="1"/>
  <c r="F17" i="1"/>
  <c r="F10" i="1"/>
  <c r="E134" i="3"/>
  <c r="E136" i="3" s="1"/>
  <c r="E70" i="7"/>
  <c r="E69" i="7" s="1"/>
  <c r="E68" i="7" s="1"/>
  <c r="E67" i="7" s="1"/>
  <c r="E66" i="7" s="1"/>
  <c r="G10" i="7"/>
  <c r="G9" i="7" s="1"/>
  <c r="G8" i="7" s="1"/>
  <c r="G7" i="7" s="1"/>
  <c r="G6" i="7" s="1"/>
  <c r="F10" i="7"/>
  <c r="F9" i="7" s="1"/>
  <c r="F8" i="7" s="1"/>
  <c r="F7" i="7" s="1"/>
  <c r="F6" i="7" s="1"/>
  <c r="I10" i="7"/>
  <c r="I9" i="7" s="1"/>
  <c r="I8" i="7" s="1"/>
  <c r="I7" i="7" s="1"/>
  <c r="I6" i="7" s="1"/>
  <c r="H10" i="7"/>
  <c r="H9" i="7" s="1"/>
  <c r="H8" i="7" s="1"/>
  <c r="H7" i="7" s="1"/>
  <c r="H6" i="7" s="1"/>
  <c r="F11" i="1" l="1"/>
  <c r="F8" i="1"/>
  <c r="F20" i="1" s="1"/>
  <c r="F21" i="1" s="1"/>
  <c r="F15" i="1"/>
  <c r="E9" i="7"/>
  <c r="E8" i="7" s="1"/>
  <c r="E7" i="7" s="1"/>
  <c r="E6" i="7" s="1"/>
  <c r="F9" i="1" l="1"/>
</calcChain>
</file>

<file path=xl/sharedStrings.xml><?xml version="1.0" encoding="utf-8"?>
<sst xmlns="http://schemas.openxmlformats.org/spreadsheetml/2006/main" count="514" uniqueCount="204">
  <si>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</si>
  <si>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</si>
  <si>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</si>
  <si>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</si>
  <si>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</si>
  <si>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</si>
  <si>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</si>
  <si>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</si>
  <si>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</si>
  <si>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</si>
  <si>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</si>
  <si>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</si>
  <si>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</si>
  <si>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</si>
  <si>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</si>
  <si>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</si>
  <si>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</si>
  <si>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</si>
  <si>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</si>
  <si>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</si>
  <si>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</si>
  <si>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</si>
  <si>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</si>
  <si>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</si>
  <si>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</si>
  <si>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</si>
  <si>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</si>
  <si>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</si>
  <si>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</si>
  <si>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</si>
  <si>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</si>
  <si>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</si>
  <si>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</si>
  <si>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</si>
  <si>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</si>
  <si>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</si>
  <si>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</si>
  <si>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</si>
  <si>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</si>
  <si>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</si>
  <si>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</si>
  <si>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</si>
  <si>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</si>
  <si>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</si>
  <si>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</si>
  <si>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</si>
  <si>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</si>
  <si>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</si>
  <si>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</si>
  <si>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</si>
  <si>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</si>
  <si>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</si>
  <si>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</si>
  <si>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</si>
  <si>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</si>
  <si>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</si>
  <si>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</si>
  <si>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</si>
  <si>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</si>
  <si>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09 Obrazovanje</t>
  </si>
  <si>
    <t>091 Predškolsko i osnovno obrazovanje</t>
  </si>
  <si>
    <t>PROGRAM 1019</t>
  </si>
  <si>
    <t>Aktivnost A100032</t>
  </si>
  <si>
    <t>Materijalni i financijski rashodi osnovnih škola - decentralizirana sredstva</t>
  </si>
  <si>
    <t>Izvor financiranja 4.</t>
  </si>
  <si>
    <t>Prihodi za posebne namjene</t>
  </si>
  <si>
    <t>Izvor financiranja 4.8.</t>
  </si>
  <si>
    <t>Decentralizirana sredstva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</si>
  <si>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</si>
  <si>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</si>
  <si>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</si>
  <si>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</si>
  <si>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</si>
  <si>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Službena, radna i zaštitna odjeća i obuća</t>
  </si>
  <si>
    <t>Financijski rashodi</t>
  </si>
  <si>
    <t>Aktivnost T1000003</t>
  </si>
  <si>
    <t xml:space="preserve">Tekuće i investicijsko održavanje osnovnih škola </t>
  </si>
  <si>
    <t>PROGRAM 1020</t>
  </si>
  <si>
    <t>Ulaganja u osnovno školstvo - iznad zakonskog standarda</t>
  </si>
  <si>
    <t>Aktivnost A100111</t>
  </si>
  <si>
    <t>Natjecanja učenika osnovnih škola</t>
  </si>
  <si>
    <t>Izvor financiranja 1.</t>
  </si>
  <si>
    <t>Izvor financiranja 1.1.</t>
  </si>
  <si>
    <t>Ostali rashodi za zaposlene</t>
  </si>
  <si>
    <t>Ulaganja u osnovno školstvo - zakonski standard</t>
  </si>
  <si>
    <t>PROGRAM 1033</t>
  </si>
  <si>
    <t>Ulaganja u osnovno školstvo - iz vlastitih i namjenskih prihoda</t>
  </si>
  <si>
    <t>Aktivnost A100066</t>
  </si>
  <si>
    <t>Podizanje standarda iz vlastitih i namjenskih prihoda</t>
  </si>
  <si>
    <t>Izvor financiranja 4.9.</t>
  </si>
  <si>
    <t>Vlastiti i namjenski prihodi proračunskih korisnika</t>
  </si>
  <si>
    <t>Plaće (bruto)</t>
  </si>
  <si>
    <t>Plaće za prekovremeni rad</t>
  </si>
  <si>
    <t>Doprinosi na plaće</t>
  </si>
  <si>
    <t>Doprinosi za obvezno zdravstveno osiguranje</t>
  </si>
  <si>
    <t>Pomoći inozemnim vladama</t>
  </si>
  <si>
    <t>Pomoći temeljem prijenosa EU sredstava</t>
  </si>
  <si>
    <t>Ostale naknade građanima i kućanstvima iz proračuna</t>
  </si>
  <si>
    <t>Postrojenja i oprema</t>
  </si>
  <si>
    <t>Knjige, umjetnička djela i ostale izložbene vrijednosti</t>
  </si>
  <si>
    <t>Knjige</t>
  </si>
  <si>
    <t>Aktivnost T100059</t>
  </si>
  <si>
    <t>Projekt: "in-In - integracija i inkluzija"</t>
  </si>
  <si>
    <t>Naknade građanima i kućanstvima na temelju osiguranja i druge naknade</t>
  </si>
  <si>
    <t>Pomoći dane u inozemstvo i unutar općeg proračuna</t>
  </si>
  <si>
    <t>Aktivnost A100079</t>
  </si>
  <si>
    <t>Sufinanciranje nabave udžbenika i školskog materijala</t>
  </si>
  <si>
    <t>4.9.</t>
  </si>
  <si>
    <t>Pomoći proračunskim korisnicima iz proračuna koji im nije nadležan</t>
  </si>
  <si>
    <t>Tekuće pomoći iz državnog proračuna proračunskim korisnicima proračuna JLP(R)S</t>
  </si>
  <si>
    <t>Tekuće pomoći proračunskim korisnicima iz proračuna JL(R)S koji im nije nadležan</t>
  </si>
  <si>
    <t>Tekuće pomoći iz proračuna JLP(R)S temeljem prijenosa EU sredstava</t>
  </si>
  <si>
    <t>Kapitalne pomoći iz državnog proračuna proračunskim korisnicima proračuna JLP(R)S</t>
  </si>
  <si>
    <t>Kapitalne pomoći proračunskim korisnicima iz proračuna JL(R)S koji im nije nadležan</t>
  </si>
  <si>
    <t>Prihodi od imovine</t>
  </si>
  <si>
    <t>Kamate na depozite po viđenju</t>
  </si>
  <si>
    <t>Prihodi od upravnih i administrativnih pristojbi, pristojbi po posebnim propisima i naknada</t>
  </si>
  <si>
    <t>Sufinanciranje cijene uslug, participacije i slično</t>
  </si>
  <si>
    <t>Ostali nespomenuti prihodi po posebnim propisima</t>
  </si>
  <si>
    <t>Prihodi od prodaje proizvoda i robe te pruženih usluga i prihodi od donacija</t>
  </si>
  <si>
    <t>Prihodi od prodaje robe</t>
  </si>
  <si>
    <t>Prihodi od pruženih usluga</t>
  </si>
  <si>
    <t>Kapitalne donacije od fizičkih osoba</t>
  </si>
  <si>
    <t>Kapitalne donacije od trgovačkih društava</t>
  </si>
  <si>
    <t>4.8.</t>
  </si>
  <si>
    <t>Prihodi iz nadležnog proračuna za financiranje rashoda poslovanja</t>
  </si>
  <si>
    <t>1.1.</t>
  </si>
  <si>
    <t>Tekuće donacije od trgovačkih društava</t>
  </si>
  <si>
    <t>Plaće za zaposlene</t>
  </si>
  <si>
    <t>Plaće za posebne uvjete rada</t>
  </si>
  <si>
    <t>Nagrade</t>
  </si>
  <si>
    <t>Darovi</t>
  </si>
  <si>
    <t>Naknade za bolest, invalidnost i smrtni slučaj</t>
  </si>
  <si>
    <t>Regres za godišnji odmor</t>
  </si>
  <si>
    <t>Ostali nenavedeni rashodi za zaposlene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</si>
  <si>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</si>
  <si>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</si>
  <si>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</si>
  <si>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</si>
  <si>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</si>
  <si>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</si>
  <si>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</si>
  <si>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</si>
  <si>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</si>
  <si>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</si>
  <si>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</si>
  <si>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Ostali materijal i dijelovi za tekuće i investicijsko održavanje</t>
  </si>
  <si>
    <t>Usluge telefona, telefaxa</t>
  </si>
  <si>
    <t>Poštarina (pisma, tiskanice i sl.)</t>
  </si>
  <si>
    <t>Ostale usluge tekućeg i investicijskog održavanja</t>
  </si>
  <si>
    <t>Opskrba vodom</t>
  </si>
  <si>
    <t>Iznošenje i odvoz smeća</t>
  </si>
  <si>
    <t>Obvezni i preventivni zdravstveni pregledi zaposlenika</t>
  </si>
  <si>
    <t>Ostale zdravstvene usluge</t>
  </si>
  <si>
    <t>Ostale računalne usluge</t>
  </si>
  <si>
    <t>Ostale nespomenute usluge</t>
  </si>
  <si>
    <t>Usluge platnog prometa</t>
  </si>
  <si>
    <t>Ostale naknade iz proračuna u naravi</t>
  </si>
  <si>
    <t>Ostale komunalne usluge</t>
  </si>
  <si>
    <t>Dnevnice za službeni put u inozemstvu</t>
  </si>
  <si>
    <t>Naknade za prijevoz na službenom putu u inozemstvu</t>
  </si>
  <si>
    <t>Naknade za prijevoz na posao i s posla</t>
  </si>
  <si>
    <t>Namirnice</t>
  </si>
  <si>
    <t>Sitni inventar</t>
  </si>
  <si>
    <t>Promidžbeni materijali</t>
  </si>
  <si>
    <t>Laboratorijske usluge</t>
  </si>
  <si>
    <t>Ostale zdravstvene i veterinarske usluge</t>
  </si>
  <si>
    <t>Ostale intelektualne usluge</t>
  </si>
  <si>
    <t>Tuzemne članarine</t>
  </si>
  <si>
    <t>Novčana naknada poslodavca zbog nezapošljavanja osoba s invaliditetom</t>
  </si>
  <si>
    <t>Negativne tečajne razlike</t>
  </si>
  <si>
    <t>Tekuće pomoći inozemnim vladama u EU</t>
  </si>
  <si>
    <t>Tekuće pomoći proračunskim korisnicima gradskih proračuna temeljem prijenosa EU sredstava</t>
  </si>
  <si>
    <t>Računala i računalna oprema</t>
  </si>
  <si>
    <t>Laboratorijska oprema</t>
  </si>
  <si>
    <t>Precizni i optički instrumenti</t>
  </si>
  <si>
    <t>Ostali instrumenti, uređaji i strojevi</t>
  </si>
  <si>
    <t>Sportska oprema</t>
  </si>
  <si>
    <t>Strojevi</t>
  </si>
  <si>
    <t>Oprema</t>
  </si>
  <si>
    <t>Dnevnice za službeni put u inozemstvo</t>
  </si>
  <si>
    <t>Seminari, savjetovanje i simpoziji</t>
  </si>
  <si>
    <t>Literatura (časopisi, glasila, knjige i ostalo)</t>
  </si>
  <si>
    <t>Promidžbeni materijal</t>
  </si>
  <si>
    <t>0912 Osnovno obrazovanje</t>
  </si>
  <si>
    <t>Rekapitulacija</t>
  </si>
  <si>
    <t>Ukupni prihodi</t>
  </si>
  <si>
    <t>Ukupni rashodi</t>
  </si>
  <si>
    <t>Razlika:</t>
  </si>
  <si>
    <t>Preneseni manjak pokriven tekućim prihodima</t>
  </si>
  <si>
    <t>Rashodi financirani prenesenim viškom prihoda iz prethodnih godina</t>
  </si>
  <si>
    <t>Dnevnice Per diem</t>
  </si>
  <si>
    <t>Tečajevi i stručni ispiti</t>
  </si>
  <si>
    <t>Ostale usluge za komunikaciju i prijevoz</t>
  </si>
  <si>
    <t>Ugovori o djelu</t>
  </si>
  <si>
    <t>Film i izrada fotografija</t>
  </si>
  <si>
    <t>Reprezentacija</t>
  </si>
  <si>
    <t>Uredski namještaj</t>
  </si>
  <si>
    <t>Oprema za grijanje, ventilaciju i hlađenje</t>
  </si>
  <si>
    <t>Mjerni i kontrolni uređaji</t>
  </si>
  <si>
    <t>Aktivnost T100064</t>
  </si>
  <si>
    <t>Projekt: "ŠKOLSKA SHEMA"</t>
  </si>
  <si>
    <t>Aktivnost T100042</t>
  </si>
  <si>
    <t>Projekt: "Osiguravanje školske prehrane za djecu u riziku od siromaštva"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</si>
</sst>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82E]_-;\-* #,##0.00\ [$€-82E]_-;_-* &quot;-&quot;??\ [$€-82E]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8" fillId="0" borderId="5" xfId="0" applyFont="1" applyBorder="1" applyAlignment="1">
      <alignment horizontal="right"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0" fillId="0" borderId="0" xfId="0" applyFont="1"/>
    <xf numFmtId="0" fontId="1" fillId="0" borderId="0" xfId="0" applyFont="1"/>
    <xf numFmtId="0" fontId="20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1" fillId="0" borderId="0" xfId="0" applyNumberFormat="1" applyFont="1"/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21" fillId="0" borderId="0" xfId="0" applyFont="1"/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 applyProtection="1">
      <alignment horizontal="right" wrapText="1"/>
    </xf>
    <xf numFmtId="4" fontId="6" fillId="3" borderId="8" xfId="0" applyNumberFormat="1" applyFont="1" applyFill="1" applyBorder="1" applyAlignment="1">
      <alignment horizontal="right"/>
    </xf>
    <xf numFmtId="0" fontId="11" fillId="3" borderId="9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vertical="center" wrapText="1"/>
    </xf>
    <xf numFmtId="0" fontId="9" fillId="3" borderId="5" xfId="0" applyNumberFormat="1" applyFont="1" applyFill="1" applyBorder="1" applyAlignment="1" applyProtection="1">
      <alignment vertical="center"/>
    </xf>
    <xf numFmtId="164" fontId="6" fillId="3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11" fillId="3" borderId="6" xfId="0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 applyProtection="1">
      <alignment vertical="center"/>
    </xf>
    <xf numFmtId="0" fontId="9" fillId="3" borderId="11" xfId="0" applyNumberFormat="1" applyFont="1" applyFill="1" applyBorder="1" applyAlignment="1" applyProtection="1">
      <alignment vertical="center"/>
    </xf>
    <xf numFmtId="0" fontId="11" fillId="3" borderId="9" xfId="0" applyFont="1" applyFill="1" applyBorder="1" applyAlignment="1">
      <alignment horizontal="left" vertical="center"/>
    </xf>
    <xf numFmtId="0" fontId="9" fillId="3" borderId="12" xfId="0" applyNumberFormat="1" applyFont="1" applyFill="1" applyBorder="1" applyAlignment="1" applyProtection="1">
      <alignment vertical="center"/>
    </xf>
    <xf numFmtId="4" fontId="6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4" borderId="8" xfId="0" quotePrefix="1" applyNumberFormat="1" applyFont="1" applyFill="1" applyBorder="1" applyAlignment="1">
      <alignment horizontal="right"/>
    </xf>
    <xf numFmtId="4" fontId="6" fillId="3" borderId="8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6" xfId="0" applyNumberFormat="1" applyFont="1" applyFill="1" applyBorder="1" applyAlignment="1" applyProtection="1">
      <alignment horizontal="left" vertical="center" wrapText="1"/>
    </xf>
    <xf numFmtId="0" fontId="9" fillId="3" borderId="7" xfId="0" applyNumberFormat="1" applyFont="1" applyFill="1" applyBorder="1" applyAlignment="1" applyProtection="1">
      <alignment vertical="center" wrapText="1"/>
    </xf>
    <xf numFmtId="0" fontId="9" fillId="3" borderId="7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0" fontId="11" fillId="0" borderId="6" xfId="0" quotePrefix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1" fillId="0" borderId="6" xfId="0" quotePrefix="1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6" xfId="0" quotePrefix="1" applyNumberFormat="1" applyFont="1" applyFill="1" applyBorder="1" applyAlignment="1" applyProtection="1">
      <alignment horizontal="left" vertical="center" wrapText="1"/>
    </xf>
    <xf numFmtId="0" fontId="9" fillId="3" borderId="11" xfId="0" applyNumberFormat="1" applyFont="1" applyFill="1" applyBorder="1" applyAlignment="1" applyProtection="1">
      <alignment vertical="center" wrapText="1"/>
    </xf>
    <xf numFmtId="0" fontId="11" fillId="0" borderId="9" xfId="0" quotePrefix="1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9" xfId="0" quotePrefix="1" applyNumberFormat="1" applyFont="1" applyFill="1" applyBorder="1" applyAlignment="1" applyProtection="1">
      <alignment horizontal="center" vertical="center" wrapText="1"/>
    </xf>
    <xf numFmtId="0" fontId="11" fillId="0" borderId="5" xfId="0" quotePrefix="1" applyNumberFormat="1" applyFont="1" applyFill="1" applyBorder="1" applyAlignment="1" applyProtection="1">
      <alignment horizontal="center" vertical="center" wrapText="1"/>
    </xf>
    <xf numFmtId="0" fontId="11" fillId="0" borderId="12" xfId="0" quotePrefix="1" applyNumberFormat="1" applyFont="1" applyFill="1" applyBorder="1" applyAlignment="1" applyProtection="1">
      <alignment horizontal="center" vertical="center" wrapText="1"/>
    </xf>
    <xf numFmtId="0" fontId="11" fillId="0" borderId="9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12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6" xfId="0" applyNumberFormat="1" applyFont="1" applyFill="1" applyBorder="1" applyAlignment="1" applyProtection="1">
      <alignment horizontal="left" vertical="center" wrapText="1"/>
    </xf>
    <xf numFmtId="0" fontId="6" fillId="4" borderId="7" xfId="0" applyNumberFormat="1" applyFont="1" applyFill="1" applyBorder="1" applyAlignment="1" applyProtection="1">
      <alignment horizontal="left" vertical="center" wrapText="1"/>
    </xf>
    <xf numFmtId="0" fontId="6" fillId="4" borderId="11" xfId="0" applyNumberFormat="1" applyFont="1" applyFill="1" applyBorder="1" applyAlignment="1" applyProtection="1">
      <alignment horizontal="left" vertical="center" wrapText="1"/>
    </xf>
    <xf numFmtId="0" fontId="6" fillId="4" borderId="9" xfId="0" applyNumberFormat="1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6" fillId="4" borderId="12" xfId="0" applyNumberFormat="1" applyFont="1" applyFill="1" applyBorder="1" applyAlignment="1" applyProtection="1">
      <alignment horizontal="center" vertical="center" wrapText="1"/>
    </xf>
    <xf numFmtId="0" fontId="11" fillId="0" borderId="9" xfId="0" quotePrefix="1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vertical="center" wrapText="1"/>
    </xf>
    <xf numFmtId="0" fontId="9" fillId="0" borderId="12" xfId="0" applyNumberFormat="1" applyFont="1" applyFill="1" applyBorder="1" applyAlignment="1" applyProtection="1">
      <alignment vertical="center" wrapText="1"/>
    </xf>
    <xf numFmtId="0" fontId="6" fillId="3" borderId="6" xfId="0" applyNumberFormat="1" applyFont="1" applyFill="1" applyBorder="1" applyAlignment="1" applyProtection="1">
      <alignment horizontal="left" vertical="center" wrapText="1"/>
    </xf>
    <xf numFmtId="0" fontId="6" fillId="3" borderId="7" xfId="0" applyNumberFormat="1" applyFont="1" applyFill="1" applyBorder="1" applyAlignment="1" applyProtection="1">
      <alignment horizontal="left" vertical="center" wrapText="1"/>
    </xf>
    <xf numFmtId="0" fontId="6" fillId="3" borderId="11" xfId="0" applyNumberFormat="1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0" fontId="11" fillId="3" borderId="9" xfId="0" quotePrefix="1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vertical="center" wrapText="1"/>
    </xf>
    <xf numFmtId="0" fontId="9" fillId="3" borderId="12" xfId="0" applyNumberFormat="1" applyFont="1" applyFill="1" applyBorder="1" applyAlignment="1" applyProtection="1">
      <alignment vertical="center" wrapText="1"/>
    </xf>
    <xf numFmtId="0" fontId="11" fillId="0" borderId="6" xfId="0" quotePrefix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activeCell="H21" sqref="H21"/>
    </sheetView>
  </sheetViews>
  <sheetFormatPr defaultRowHeight="15" x14ac:dyDescent="0.25"/>
  <cols>
    <col min="5" max="10" width="25.28515625" customWidth="1"/>
    <col min="13" max="13" width="10.140625" bestFit="1" customWidth="1"/>
  </cols>
  <sheetData>
    <row r="1" spans="1:13" ht="42" customHeight="1" x14ac:dyDescent="0.25">
      <c r="A1" s="92" t="s">
        <v>54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x14ac:dyDescent="0.25">
      <c r="A3" s="92" t="s">
        <v>33</v>
      </c>
      <c r="B3" s="92"/>
      <c r="C3" s="92"/>
      <c r="D3" s="92"/>
      <c r="E3" s="92"/>
      <c r="F3" s="92"/>
      <c r="G3" s="92"/>
      <c r="H3" s="92"/>
      <c r="I3" s="93"/>
      <c r="J3" s="93"/>
    </row>
    <row r="4" spans="1:13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3" ht="18" customHeight="1" x14ac:dyDescent="0.25">
      <c r="A5" s="92" t="s">
        <v>41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3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46</v>
      </c>
    </row>
    <row r="7" spans="1:13" ht="25.5" x14ac:dyDescent="0.25">
      <c r="A7" s="105"/>
      <c r="B7" s="106"/>
      <c r="C7" s="106"/>
      <c r="D7" s="106"/>
      <c r="E7" s="107"/>
      <c r="F7" s="3" t="s">
        <v>43</v>
      </c>
      <c r="G7" s="3" t="s">
        <v>44</v>
      </c>
      <c r="H7" s="3" t="s">
        <v>49</v>
      </c>
      <c r="I7" s="3" t="s">
        <v>50</v>
      </c>
      <c r="J7" s="3" t="s">
        <v>51</v>
      </c>
      <c r="K7" s="123"/>
    </row>
    <row r="8" spans="1:13" x14ac:dyDescent="0.25">
      <c r="A8" s="94" t="s">
        <v>0</v>
      </c>
      <c r="B8" s="95"/>
      <c r="C8" s="95"/>
      <c r="D8" s="95"/>
      <c r="E8" s="96"/>
      <c r="F8" s="67">
        <f>F10+F12</f>
        <v>7810225.4399999995</v>
      </c>
      <c r="G8" s="67">
        <f t="shared" ref="G8:J8" si="0">G10+G12</f>
        <v>8713007</v>
      </c>
      <c r="H8" s="67">
        <f t="shared" si="0"/>
        <v>8569611.3300000001</v>
      </c>
      <c r="I8" s="67">
        <f t="shared" si="0"/>
        <v>8651499.5999999996</v>
      </c>
      <c r="J8" s="67">
        <f t="shared" si="0"/>
        <v>8638499.5999999996</v>
      </c>
      <c r="K8" s="123"/>
    </row>
    <row r="9" spans="1:13" x14ac:dyDescent="0.25">
      <c r="A9" s="68"/>
      <c r="B9" s="69"/>
      <c r="C9" s="69"/>
      <c r="D9" s="69"/>
      <c r="E9" s="70"/>
      <c r="F9" s="71">
        <f>F8/7.5345</f>
        <v>1036595.0547481583</v>
      </c>
      <c r="G9" s="71">
        <f t="shared" ref="G9:J9" si="1">G8/7.5345</f>
        <v>1156414.7587762957</v>
      </c>
      <c r="H9" s="71">
        <f t="shared" si="1"/>
        <v>1137382.8827393986</v>
      </c>
      <c r="I9" s="71">
        <f t="shared" si="1"/>
        <v>1148251.3239100138</v>
      </c>
      <c r="J9" s="71">
        <f t="shared" si="1"/>
        <v>1146525.9274006237</v>
      </c>
      <c r="K9" s="123"/>
      <c r="M9" s="58"/>
    </row>
    <row r="10" spans="1:13" x14ac:dyDescent="0.25">
      <c r="A10" s="97" t="s">
        <v>1</v>
      </c>
      <c r="B10" s="98"/>
      <c r="C10" s="98"/>
      <c r="D10" s="98"/>
      <c r="E10" s="99"/>
      <c r="F10" s="72">
        <f>' Račun prihoda i rashoda'!E10</f>
        <v>7810225.4399999995</v>
      </c>
      <c r="G10" s="72">
        <f>' Račun prihoda i rashoda'!F10</f>
        <v>8713007</v>
      </c>
      <c r="H10" s="72">
        <f>' Račun prihoda i rashoda'!G10</f>
        <v>8569611.3300000001</v>
      </c>
      <c r="I10" s="72">
        <f>' Račun prihoda i rashoda'!H10</f>
        <v>8651499.5999999996</v>
      </c>
      <c r="J10" s="72">
        <f>' Račun prihoda i rashoda'!I10</f>
        <v>8638499.5999999996</v>
      </c>
      <c r="K10" s="123"/>
    </row>
    <row r="11" spans="1:13" x14ac:dyDescent="0.25">
      <c r="A11" s="102"/>
      <c r="B11" s="103"/>
      <c r="C11" s="103"/>
      <c r="D11" s="103"/>
      <c r="E11" s="104"/>
      <c r="F11" s="73">
        <f>F10/7.5345</f>
        <v>1036595.0547481583</v>
      </c>
      <c r="G11" s="73">
        <f t="shared" ref="G11:J11" si="2">G10/7.5345</f>
        <v>1156414.7587762957</v>
      </c>
      <c r="H11" s="73">
        <f t="shared" si="2"/>
        <v>1137382.8827393986</v>
      </c>
      <c r="I11" s="73">
        <f t="shared" si="2"/>
        <v>1148251.3239100138</v>
      </c>
      <c r="J11" s="73">
        <f t="shared" si="2"/>
        <v>1146525.9274006237</v>
      </c>
      <c r="K11" s="123"/>
    </row>
    <row r="12" spans="1:13" x14ac:dyDescent="0.25">
      <c r="A12" s="100" t="s">
        <v>2</v>
      </c>
      <c r="B12" s="101"/>
      <c r="C12" s="101"/>
      <c r="D12" s="101"/>
      <c r="E12" s="99"/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123"/>
    </row>
    <row r="13" spans="1:13" x14ac:dyDescent="0.25">
      <c r="A13" s="114"/>
      <c r="B13" s="115"/>
      <c r="C13" s="115"/>
      <c r="D13" s="115"/>
      <c r="E13" s="116"/>
      <c r="F13" s="73">
        <f>F12/7.5345</f>
        <v>0</v>
      </c>
      <c r="G13" s="73">
        <f t="shared" ref="G13:J13" si="3">G12/7.5345</f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123"/>
    </row>
    <row r="14" spans="1:13" x14ac:dyDescent="0.25">
      <c r="A14" s="74" t="s">
        <v>3</v>
      </c>
      <c r="B14" s="75"/>
      <c r="C14" s="75"/>
      <c r="D14" s="75"/>
      <c r="E14" s="76"/>
      <c r="F14" s="67">
        <f>F16+F18</f>
        <v>7691015.2599999998</v>
      </c>
      <c r="G14" s="67">
        <f t="shared" ref="G14:J14" si="4">G16+G18</f>
        <v>8793007</v>
      </c>
      <c r="H14" s="67">
        <f t="shared" si="4"/>
        <v>8569611.3300000001</v>
      </c>
      <c r="I14" s="67">
        <f t="shared" si="4"/>
        <v>8651499.5999999996</v>
      </c>
      <c r="J14" s="67">
        <f t="shared" si="4"/>
        <v>8638499.5999999996</v>
      </c>
      <c r="K14" s="123"/>
    </row>
    <row r="15" spans="1:13" x14ac:dyDescent="0.25">
      <c r="A15" s="77"/>
      <c r="B15" s="70"/>
      <c r="C15" s="70"/>
      <c r="D15" s="70"/>
      <c r="E15" s="78"/>
      <c r="F15" s="71">
        <f>F14/7.5345</f>
        <v>1020773.1448669453</v>
      </c>
      <c r="G15" s="71">
        <f t="shared" ref="G15:J15" si="5">G14/7.5345</f>
        <v>1167032.5834494657</v>
      </c>
      <c r="H15" s="71">
        <f t="shared" si="5"/>
        <v>1137382.8827393986</v>
      </c>
      <c r="I15" s="71">
        <f t="shared" si="5"/>
        <v>1148251.3239100138</v>
      </c>
      <c r="J15" s="71">
        <f t="shared" si="5"/>
        <v>1146525.9274006237</v>
      </c>
      <c r="K15" s="123"/>
    </row>
    <row r="16" spans="1:13" x14ac:dyDescent="0.25">
      <c r="A16" s="109" t="s">
        <v>4</v>
      </c>
      <c r="B16" s="98"/>
      <c r="C16" s="98"/>
      <c r="D16" s="98"/>
      <c r="E16" s="110"/>
      <c r="F16" s="72">
        <f>' Račun prihoda i rashoda'!E40</f>
        <v>7530082.7999999998</v>
      </c>
      <c r="G16" s="72">
        <f>' Račun prihoda i rashoda'!F40</f>
        <v>8161607</v>
      </c>
      <c r="H16" s="72">
        <f>' Račun prihoda i rashoda'!G40</f>
        <v>8540331.3300000001</v>
      </c>
      <c r="I16" s="72">
        <f>' Račun prihoda i rashoda'!H40</f>
        <v>8622219.5999999996</v>
      </c>
      <c r="J16" s="72">
        <f>' Račun prihoda i rashoda'!I40</f>
        <v>8609219.5999999996</v>
      </c>
      <c r="K16" s="123"/>
    </row>
    <row r="17" spans="1:11" x14ac:dyDescent="0.25">
      <c r="A17" s="117"/>
      <c r="B17" s="118"/>
      <c r="C17" s="118"/>
      <c r="D17" s="118"/>
      <c r="E17" s="119"/>
      <c r="F17" s="73">
        <f>F16/7.5345</f>
        <v>999413.73681067082</v>
      </c>
      <c r="G17" s="73">
        <f t="shared" ref="G17:J17" si="6">G16/7.5345</f>
        <v>1083231.4022164708</v>
      </c>
      <c r="H17" s="73">
        <f t="shared" si="6"/>
        <v>1133496.7589090185</v>
      </c>
      <c r="I17" s="73">
        <f t="shared" si="6"/>
        <v>1144365.2000796336</v>
      </c>
      <c r="J17" s="73">
        <f t="shared" si="6"/>
        <v>1142639.8035702435</v>
      </c>
      <c r="K17" s="123"/>
    </row>
    <row r="18" spans="1:11" x14ac:dyDescent="0.25">
      <c r="A18" s="146" t="s">
        <v>5</v>
      </c>
      <c r="B18" s="101"/>
      <c r="C18" s="101"/>
      <c r="D18" s="101"/>
      <c r="E18" s="99"/>
      <c r="F18" s="79">
        <f>' Račun prihoda i rashoda'!E117</f>
        <v>160932.46</v>
      </c>
      <c r="G18" s="79">
        <f>' Račun prihoda i rashoda'!F117</f>
        <v>631400</v>
      </c>
      <c r="H18" s="79">
        <f>' Račun prihoda i rashoda'!G117</f>
        <v>29280</v>
      </c>
      <c r="I18" s="79">
        <f>' Račun prihoda i rashoda'!H117</f>
        <v>29280</v>
      </c>
      <c r="J18" s="79">
        <f>' Račun prihoda i rashoda'!I117</f>
        <v>29280</v>
      </c>
      <c r="K18" s="123"/>
    </row>
    <row r="19" spans="1:11" x14ac:dyDescent="0.25">
      <c r="A19" s="120"/>
      <c r="B19" s="121"/>
      <c r="C19" s="121"/>
      <c r="D19" s="121"/>
      <c r="E19" s="122"/>
      <c r="F19" s="73">
        <f>F18/7.5345</f>
        <v>21359.408056274468</v>
      </c>
      <c r="G19" s="73">
        <f t="shared" ref="G19:J19" si="7">G18/7.5345</f>
        <v>83801.181232994888</v>
      </c>
      <c r="H19" s="73">
        <f t="shared" si="7"/>
        <v>3886.1238303802506</v>
      </c>
      <c r="I19" s="73">
        <f t="shared" si="7"/>
        <v>3886.1238303802506</v>
      </c>
      <c r="J19" s="73">
        <f t="shared" si="7"/>
        <v>3886.1238303802506</v>
      </c>
      <c r="K19" s="123"/>
    </row>
    <row r="20" spans="1:11" x14ac:dyDescent="0.25">
      <c r="A20" s="112" t="s">
        <v>6</v>
      </c>
      <c r="B20" s="95"/>
      <c r="C20" s="95"/>
      <c r="D20" s="95"/>
      <c r="E20" s="113"/>
      <c r="F20" s="67">
        <f>F8-F14</f>
        <v>119210.1799999997</v>
      </c>
      <c r="G20" s="67">
        <f t="shared" ref="G20:J20" si="8">G8-G14</f>
        <v>-80000</v>
      </c>
      <c r="H20" s="67">
        <f t="shared" si="8"/>
        <v>0</v>
      </c>
      <c r="I20" s="67">
        <f t="shared" si="8"/>
        <v>0</v>
      </c>
      <c r="J20" s="67">
        <f t="shared" si="8"/>
        <v>0</v>
      </c>
      <c r="K20" s="123"/>
    </row>
    <row r="21" spans="1:11" x14ac:dyDescent="0.25">
      <c r="A21" s="143"/>
      <c r="B21" s="144"/>
      <c r="C21" s="144"/>
      <c r="D21" s="144"/>
      <c r="E21" s="145"/>
      <c r="F21" s="71">
        <f>F20/7.5345</f>
        <v>15821.909881213047</v>
      </c>
      <c r="G21" s="71">
        <f t="shared" ref="G21:J21" si="9">G20/7.5345</f>
        <v>-10617.824673170084</v>
      </c>
      <c r="H21" s="71">
        <f t="shared" si="9"/>
        <v>0</v>
      </c>
      <c r="I21" s="71">
        <f t="shared" si="9"/>
        <v>0</v>
      </c>
      <c r="J21" s="71">
        <f t="shared" si="9"/>
        <v>0</v>
      </c>
      <c r="K21" s="123"/>
    </row>
    <row r="22" spans="1:11" ht="18" x14ac:dyDescent="0.2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23"/>
    </row>
    <row r="23" spans="1:11" ht="18" customHeight="1" x14ac:dyDescent="0.25">
      <c r="A23" s="92" t="s">
        <v>42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1" ht="18" x14ac:dyDescent="0.25">
      <c r="A24" s="27"/>
      <c r="B24" s="25"/>
      <c r="C24" s="25"/>
      <c r="D24" s="25"/>
      <c r="E24" s="25"/>
      <c r="F24" s="25"/>
      <c r="G24" s="25"/>
      <c r="H24" s="26"/>
      <c r="I24" s="26"/>
      <c r="J24" s="26"/>
    </row>
    <row r="25" spans="1:11" ht="25.5" x14ac:dyDescent="0.25">
      <c r="A25" s="32"/>
      <c r="B25" s="33"/>
      <c r="C25" s="33"/>
      <c r="D25" s="34"/>
      <c r="E25" s="35"/>
      <c r="F25" s="3" t="s">
        <v>12</v>
      </c>
      <c r="G25" s="3" t="s">
        <v>13</v>
      </c>
      <c r="H25" s="3" t="s">
        <v>49</v>
      </c>
      <c r="I25" s="3" t="s">
        <v>50</v>
      </c>
      <c r="J25" s="3" t="s">
        <v>51</v>
      </c>
    </row>
    <row r="26" spans="1:11" ht="15.75" customHeight="1" x14ac:dyDescent="0.25">
      <c r="A26" s="97" t="s">
        <v>8</v>
      </c>
      <c r="B26" s="141"/>
      <c r="C26" s="141"/>
      <c r="D26" s="141"/>
      <c r="E26" s="142"/>
      <c r="F26" s="80">
        <v>0</v>
      </c>
      <c r="G26" s="80">
        <v>0</v>
      </c>
      <c r="H26" s="80">
        <v>0</v>
      </c>
      <c r="I26" s="80">
        <v>0</v>
      </c>
      <c r="J26" s="80">
        <v>0</v>
      </c>
    </row>
    <row r="27" spans="1:11" ht="15.75" customHeight="1" x14ac:dyDescent="0.25">
      <c r="A27" s="102"/>
      <c r="B27" s="103"/>
      <c r="C27" s="103"/>
      <c r="D27" s="103"/>
      <c r="E27" s="104"/>
      <c r="F27" s="73">
        <f>F26/7.5345</f>
        <v>0</v>
      </c>
      <c r="G27" s="73">
        <f t="shared" ref="G27:J27" si="10">G26/7.5345</f>
        <v>0</v>
      </c>
      <c r="H27" s="73">
        <f t="shared" si="10"/>
        <v>0</v>
      </c>
      <c r="I27" s="73">
        <f t="shared" si="10"/>
        <v>0</v>
      </c>
      <c r="J27" s="73">
        <f t="shared" si="10"/>
        <v>0</v>
      </c>
    </row>
    <row r="28" spans="1:11" x14ac:dyDescent="0.25">
      <c r="A28" s="97" t="s">
        <v>9</v>
      </c>
      <c r="B28" s="98"/>
      <c r="C28" s="98"/>
      <c r="D28" s="98"/>
      <c r="E28" s="110"/>
      <c r="F28" s="80">
        <v>0</v>
      </c>
      <c r="G28" s="80">
        <v>0</v>
      </c>
      <c r="H28" s="80">
        <v>0</v>
      </c>
      <c r="I28" s="80">
        <v>0</v>
      </c>
      <c r="J28" s="80">
        <v>0</v>
      </c>
    </row>
    <row r="29" spans="1:11" x14ac:dyDescent="0.25">
      <c r="A29" s="102"/>
      <c r="B29" s="103"/>
      <c r="C29" s="103"/>
      <c r="D29" s="103"/>
      <c r="E29" s="104"/>
      <c r="F29" s="73">
        <f>F28/7.5345</f>
        <v>0</v>
      </c>
      <c r="G29" s="73">
        <f t="shared" ref="G29:J29" si="11">G28/7.5345</f>
        <v>0</v>
      </c>
      <c r="H29" s="73">
        <f t="shared" si="11"/>
        <v>0</v>
      </c>
      <c r="I29" s="73">
        <f t="shared" si="11"/>
        <v>0</v>
      </c>
      <c r="J29" s="73">
        <f t="shared" si="11"/>
        <v>0</v>
      </c>
    </row>
    <row r="30" spans="1:11" x14ac:dyDescent="0.25">
      <c r="A30" s="112" t="s">
        <v>10</v>
      </c>
      <c r="B30" s="95"/>
      <c r="C30" s="95"/>
      <c r="D30" s="95"/>
      <c r="E30" s="113"/>
      <c r="F30" s="81">
        <v>0</v>
      </c>
      <c r="G30" s="81">
        <v>0</v>
      </c>
      <c r="H30" s="81">
        <v>0</v>
      </c>
      <c r="I30" s="81">
        <v>0</v>
      </c>
      <c r="J30" s="81">
        <v>0</v>
      </c>
    </row>
    <row r="31" spans="1:11" x14ac:dyDescent="0.25">
      <c r="A31" s="143"/>
      <c r="B31" s="144"/>
      <c r="C31" s="144"/>
      <c r="D31" s="144"/>
      <c r="E31" s="145"/>
      <c r="F31" s="71">
        <f>F30/7.5345</f>
        <v>0</v>
      </c>
      <c r="G31" s="71">
        <f t="shared" ref="G31:J31" si="12">G30/7.5345</f>
        <v>0</v>
      </c>
      <c r="H31" s="71">
        <f t="shared" si="12"/>
        <v>0</v>
      </c>
      <c r="I31" s="71">
        <f t="shared" si="12"/>
        <v>0</v>
      </c>
      <c r="J31" s="71">
        <f t="shared" si="12"/>
        <v>0</v>
      </c>
    </row>
    <row r="32" spans="1:11" ht="18" x14ac:dyDescent="0.25">
      <c r="A32" s="24"/>
      <c r="B32" s="25"/>
      <c r="C32" s="25"/>
      <c r="D32" s="25"/>
      <c r="E32" s="25"/>
      <c r="F32" s="25"/>
      <c r="G32" s="25"/>
      <c r="H32" s="26"/>
      <c r="I32" s="26"/>
      <c r="J32" s="26"/>
    </row>
    <row r="33" spans="1:13" ht="18" customHeight="1" x14ac:dyDescent="0.25">
      <c r="A33" s="92" t="s">
        <v>56</v>
      </c>
      <c r="B33" s="111"/>
      <c r="C33" s="111"/>
      <c r="D33" s="111"/>
      <c r="E33" s="111"/>
      <c r="F33" s="111"/>
      <c r="G33" s="111"/>
      <c r="H33" s="111"/>
      <c r="I33" s="111"/>
      <c r="J33" s="111"/>
    </row>
    <row r="34" spans="1:13" ht="18" x14ac:dyDescent="0.25">
      <c r="A34" s="24"/>
      <c r="B34" s="25"/>
      <c r="C34" s="25"/>
      <c r="D34" s="25"/>
      <c r="E34" s="25"/>
      <c r="F34" s="25"/>
      <c r="G34" s="25"/>
      <c r="H34" s="26"/>
      <c r="I34" s="26"/>
      <c r="J34" s="26"/>
    </row>
    <row r="35" spans="1:13" ht="25.5" x14ac:dyDescent="0.25">
      <c r="A35" s="32"/>
      <c r="B35" s="33"/>
      <c r="C35" s="33"/>
      <c r="D35" s="34"/>
      <c r="E35" s="35"/>
      <c r="F35" s="3" t="s">
        <v>12</v>
      </c>
      <c r="G35" s="3" t="s">
        <v>13</v>
      </c>
      <c r="H35" s="3" t="s">
        <v>49</v>
      </c>
      <c r="I35" s="3" t="s">
        <v>50</v>
      </c>
      <c r="J35" s="3" t="s">
        <v>51</v>
      </c>
    </row>
    <row r="36" spans="1:13" x14ac:dyDescent="0.25">
      <c r="A36" s="126" t="s">
        <v>45</v>
      </c>
      <c r="B36" s="127"/>
      <c r="C36" s="127"/>
      <c r="D36" s="127"/>
      <c r="E36" s="128"/>
      <c r="F36" s="84">
        <v>246432.05</v>
      </c>
      <c r="G36" s="84">
        <v>80000</v>
      </c>
      <c r="H36" s="84">
        <v>166432.04999999999</v>
      </c>
      <c r="I36" s="84">
        <v>166432.04999999999</v>
      </c>
      <c r="J36" s="84">
        <v>166532.04999999999</v>
      </c>
      <c r="M36" s="43"/>
    </row>
    <row r="37" spans="1:13" x14ac:dyDescent="0.25">
      <c r="A37" s="129"/>
      <c r="B37" s="130"/>
      <c r="C37" s="130"/>
      <c r="D37" s="130"/>
      <c r="E37" s="131"/>
      <c r="F37" s="82">
        <f>F36/7.5345</f>
        <v>32707.153759373545</v>
      </c>
      <c r="G37" s="82">
        <f t="shared" ref="G37:J37" si="13">G36/7.5345</f>
        <v>10617.824673170084</v>
      </c>
      <c r="H37" s="82">
        <f t="shared" si="13"/>
        <v>22089.329086203463</v>
      </c>
      <c r="I37" s="82">
        <f t="shared" si="13"/>
        <v>22089.329086203463</v>
      </c>
      <c r="J37" s="82">
        <f t="shared" si="13"/>
        <v>22102.601367044925</v>
      </c>
    </row>
    <row r="38" spans="1:13" ht="15.75" customHeight="1" x14ac:dyDescent="0.25">
      <c r="A38" s="135" t="s">
        <v>7</v>
      </c>
      <c r="B38" s="136"/>
      <c r="C38" s="136"/>
      <c r="D38" s="136"/>
      <c r="E38" s="137"/>
      <c r="F38" s="85">
        <v>80000</v>
      </c>
      <c r="G38" s="85">
        <v>0</v>
      </c>
      <c r="H38" s="85">
        <v>0</v>
      </c>
      <c r="I38" s="85">
        <v>0</v>
      </c>
      <c r="J38" s="85">
        <v>0</v>
      </c>
    </row>
    <row r="39" spans="1:13" ht="12.75" customHeight="1" x14ac:dyDescent="0.25">
      <c r="A39" s="138"/>
      <c r="B39" s="139"/>
      <c r="C39" s="139"/>
      <c r="D39" s="139"/>
      <c r="E39" s="140"/>
      <c r="F39" s="71">
        <f>F38/7.5345</f>
        <v>10617.824673170084</v>
      </c>
      <c r="G39" s="71">
        <f t="shared" ref="G39:J39" si="14">G38/7.5345</f>
        <v>0</v>
      </c>
      <c r="H39" s="71">
        <f t="shared" si="14"/>
        <v>0</v>
      </c>
      <c r="I39" s="71">
        <f t="shared" si="14"/>
        <v>0</v>
      </c>
      <c r="J39" s="71">
        <f t="shared" si="14"/>
        <v>0</v>
      </c>
    </row>
    <row r="41" spans="1:13" x14ac:dyDescent="0.25">
      <c r="A41" s="109" t="s">
        <v>11</v>
      </c>
      <c r="B41" s="98"/>
      <c r="C41" s="98"/>
      <c r="D41" s="98"/>
      <c r="E41" s="110"/>
      <c r="F41" s="79">
        <v>0</v>
      </c>
      <c r="G41" s="79">
        <v>0</v>
      </c>
      <c r="H41" s="79">
        <v>0</v>
      </c>
      <c r="I41" s="79">
        <v>0</v>
      </c>
      <c r="J41" s="79">
        <v>0</v>
      </c>
    </row>
    <row r="42" spans="1:13" x14ac:dyDescent="0.25">
      <c r="A42" s="132"/>
      <c r="B42" s="133"/>
      <c r="C42" s="133"/>
      <c r="D42" s="133"/>
      <c r="E42" s="134"/>
      <c r="F42" s="73">
        <f>F41/7.5345</f>
        <v>0</v>
      </c>
      <c r="G42" s="73">
        <f t="shared" ref="G42:J42" si="15">G41/7.5345</f>
        <v>0</v>
      </c>
      <c r="H42" s="73">
        <f t="shared" si="15"/>
        <v>0</v>
      </c>
      <c r="I42" s="73">
        <f t="shared" si="15"/>
        <v>0</v>
      </c>
      <c r="J42" s="73">
        <f t="shared" si="15"/>
        <v>0</v>
      </c>
    </row>
    <row r="43" spans="1:13" ht="11.25" customHeight="1" x14ac:dyDescent="0.25">
      <c r="A43" s="19"/>
      <c r="B43" s="20"/>
      <c r="C43" s="20"/>
      <c r="D43" s="20"/>
      <c r="E43" s="20"/>
      <c r="F43" s="21"/>
      <c r="G43" s="21"/>
      <c r="H43" s="21"/>
      <c r="I43" s="21"/>
      <c r="J43" s="21"/>
    </row>
    <row r="44" spans="1:13" ht="29.25" customHeight="1" x14ac:dyDescent="0.25">
      <c r="A44" s="124" t="s">
        <v>57</v>
      </c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3" ht="8.25" customHeight="1" x14ac:dyDescent="0.25"/>
    <row r="46" spans="1:13" x14ac:dyDescent="0.25">
      <c r="A46" s="124" t="s">
        <v>47</v>
      </c>
      <c r="B46" s="125"/>
      <c r="C46" s="125"/>
      <c r="D46" s="125"/>
      <c r="E46" s="125"/>
      <c r="F46" s="125"/>
      <c r="G46" s="125"/>
      <c r="H46" s="125"/>
      <c r="I46" s="125"/>
      <c r="J46" s="125"/>
    </row>
    <row r="47" spans="1:13" ht="8.25" customHeight="1" x14ac:dyDescent="0.25"/>
    <row r="48" spans="1:13" ht="29.25" customHeight="1" x14ac:dyDescent="0.25">
      <c r="A48" s="124" t="s">
        <v>48</v>
      </c>
      <c r="B48" s="125"/>
      <c r="C48" s="125"/>
      <c r="D48" s="125"/>
      <c r="E48" s="125"/>
      <c r="F48" s="125"/>
      <c r="G48" s="125"/>
      <c r="H48" s="125"/>
      <c r="I48" s="125"/>
      <c r="J48" s="125"/>
    </row>
  </sheetData>
  <mergeCells count="33">
    <mergeCell ref="K7:K22"/>
    <mergeCell ref="A48:J48"/>
    <mergeCell ref="A33:J33"/>
    <mergeCell ref="A44:J44"/>
    <mergeCell ref="A41:E41"/>
    <mergeCell ref="A46:J46"/>
    <mergeCell ref="A36:E36"/>
    <mergeCell ref="A37:E37"/>
    <mergeCell ref="A42:E42"/>
    <mergeCell ref="A38:E39"/>
    <mergeCell ref="A26:E26"/>
    <mergeCell ref="A28:E28"/>
    <mergeCell ref="A31:E31"/>
    <mergeCell ref="A18:E18"/>
    <mergeCell ref="A21:E21"/>
    <mergeCell ref="A30:E30"/>
    <mergeCell ref="A27:E27"/>
    <mergeCell ref="A29:E29"/>
    <mergeCell ref="A22:J22"/>
    <mergeCell ref="A16:E16"/>
    <mergeCell ref="A5:J5"/>
    <mergeCell ref="A23:J23"/>
    <mergeCell ref="A20:E20"/>
    <mergeCell ref="A13:E13"/>
    <mergeCell ref="A17:E17"/>
    <mergeCell ref="A19:E19"/>
    <mergeCell ref="A1:J1"/>
    <mergeCell ref="A3:J3"/>
    <mergeCell ref="A8:E8"/>
    <mergeCell ref="A10:E10"/>
    <mergeCell ref="A12:E12"/>
    <mergeCell ref="A11:E11"/>
    <mergeCell ref="A7:E7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109" zoomScaleNormal="100" workbookViewId="0">
      <selection activeCell="I44" sqref="I4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5.140625" customWidth="1"/>
    <col min="5" max="9" width="25.28515625" customWidth="1"/>
  </cols>
  <sheetData>
    <row r="1" spans="1:9" ht="42" customHeight="1" x14ac:dyDescent="0.25">
      <c r="A1" s="92" t="s">
        <v>54</v>
      </c>
      <c r="B1" s="92"/>
      <c r="C1" s="92"/>
      <c r="D1" s="92"/>
      <c r="E1" s="92"/>
      <c r="F1" s="92"/>
      <c r="G1" s="92"/>
      <c r="H1" s="92"/>
      <c r="I1" s="92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92" t="s">
        <v>33</v>
      </c>
      <c r="B3" s="92"/>
      <c r="C3" s="92"/>
      <c r="D3" s="92"/>
      <c r="E3" s="92"/>
      <c r="F3" s="92"/>
      <c r="G3" s="92"/>
      <c r="H3" s="93"/>
      <c r="I3" s="93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92" t="s">
        <v>15</v>
      </c>
      <c r="B5" s="111"/>
      <c r="C5" s="111"/>
      <c r="D5" s="111"/>
      <c r="E5" s="111"/>
      <c r="F5" s="111"/>
      <c r="G5" s="111"/>
      <c r="H5" s="111"/>
      <c r="I5" s="111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92" t="s">
        <v>1</v>
      </c>
      <c r="B7" s="153"/>
      <c r="C7" s="153"/>
      <c r="D7" s="153"/>
      <c r="E7" s="153"/>
      <c r="F7" s="153"/>
      <c r="G7" s="153"/>
      <c r="H7" s="153"/>
      <c r="I7" s="153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25.5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49</v>
      </c>
      <c r="H9" s="23" t="s">
        <v>50</v>
      </c>
      <c r="I9" s="23" t="s">
        <v>51</v>
      </c>
    </row>
    <row r="10" spans="1:9" s="45" customFormat="1" ht="15.75" customHeight="1" x14ac:dyDescent="0.25">
      <c r="A10" s="11">
        <v>6</v>
      </c>
      <c r="B10" s="11"/>
      <c r="C10" s="11"/>
      <c r="D10" s="11" t="s">
        <v>19</v>
      </c>
      <c r="E10" s="59">
        <f>SUM(E11,E20,E22,E25,E31)</f>
        <v>7810225.4399999995</v>
      </c>
      <c r="F10" s="59">
        <f t="shared" ref="F10:I10" si="0">SUM(F11,F20,F22,F25,F31)</f>
        <v>8713007</v>
      </c>
      <c r="G10" s="59">
        <f t="shared" si="0"/>
        <v>8569611.3300000001</v>
      </c>
      <c r="H10" s="59">
        <f t="shared" si="0"/>
        <v>8651499.5999999996</v>
      </c>
      <c r="I10" s="59">
        <f t="shared" si="0"/>
        <v>8638499.5999999996</v>
      </c>
    </row>
    <row r="11" spans="1:9" s="45" customFormat="1" ht="25.5" x14ac:dyDescent="0.25">
      <c r="A11" s="11"/>
      <c r="B11" s="11">
        <v>63</v>
      </c>
      <c r="C11" s="11"/>
      <c r="D11" s="11" t="s">
        <v>52</v>
      </c>
      <c r="E11" s="59">
        <f>SUM(E13,E18)</f>
        <v>6733053.7199999997</v>
      </c>
      <c r="F11" s="59">
        <f>SUM(F13,F18)</f>
        <v>8056000</v>
      </c>
      <c r="G11" s="59">
        <f t="shared" ref="G11:I11" si="1">SUM(G13,G18)</f>
        <v>7825353.6799999997</v>
      </c>
      <c r="H11" s="59">
        <f t="shared" si="1"/>
        <v>7857400</v>
      </c>
      <c r="I11" s="59">
        <f t="shared" si="1"/>
        <v>7864400</v>
      </c>
    </row>
    <row r="12" spans="1:9" s="55" customFormat="1" ht="25.5" x14ac:dyDescent="0.25">
      <c r="A12" s="18"/>
      <c r="B12" s="18"/>
      <c r="C12" s="18" t="s">
        <v>107</v>
      </c>
      <c r="D12" s="54" t="s">
        <v>90</v>
      </c>
      <c r="E12" s="61"/>
      <c r="F12" s="62"/>
      <c r="G12" s="62"/>
      <c r="H12" s="62"/>
      <c r="I12" s="62"/>
    </row>
    <row r="13" spans="1:9" ht="25.5" x14ac:dyDescent="0.25">
      <c r="A13" s="11"/>
      <c r="B13" s="16">
        <v>636</v>
      </c>
      <c r="C13" s="18" t="s">
        <v>107</v>
      </c>
      <c r="D13" s="39" t="s">
        <v>108</v>
      </c>
      <c r="E13" s="63">
        <f>SUM(E14:E17)</f>
        <v>6581372.25</v>
      </c>
      <c r="F13" s="63">
        <f t="shared" ref="F13:I13" si="2">SUM(F14:F17)</f>
        <v>7317000</v>
      </c>
      <c r="G13" s="63">
        <f t="shared" si="2"/>
        <v>7736900</v>
      </c>
      <c r="H13" s="63">
        <f t="shared" si="2"/>
        <v>7723400</v>
      </c>
      <c r="I13" s="63">
        <f t="shared" si="2"/>
        <v>7730400</v>
      </c>
    </row>
    <row r="14" spans="1:9" ht="38.25" x14ac:dyDescent="0.25">
      <c r="A14" s="12"/>
      <c r="B14" s="12">
        <v>63612</v>
      </c>
      <c r="C14" s="13" t="s">
        <v>107</v>
      </c>
      <c r="D14" s="17" t="s">
        <v>109</v>
      </c>
      <c r="E14" s="63">
        <v>6396353.8700000001</v>
      </c>
      <c r="F14" s="64">
        <v>7197000</v>
      </c>
      <c r="G14" s="64">
        <v>7696900</v>
      </c>
      <c r="H14" s="64">
        <v>7683400</v>
      </c>
      <c r="I14" s="64">
        <v>7690400</v>
      </c>
    </row>
    <row r="15" spans="1:9" s="44" customFormat="1" ht="38.25" x14ac:dyDescent="0.25">
      <c r="A15" s="12"/>
      <c r="B15" s="12">
        <v>63613</v>
      </c>
      <c r="C15" s="13" t="s">
        <v>107</v>
      </c>
      <c r="D15" s="17" t="s">
        <v>110</v>
      </c>
      <c r="E15" s="63">
        <v>5000</v>
      </c>
      <c r="F15" s="64">
        <v>20000</v>
      </c>
      <c r="G15" s="64">
        <v>20000</v>
      </c>
      <c r="H15" s="64">
        <v>20000</v>
      </c>
      <c r="I15" s="64">
        <v>20000</v>
      </c>
    </row>
    <row r="16" spans="1:9" s="44" customFormat="1" ht="38.25" x14ac:dyDescent="0.25">
      <c r="A16" s="12"/>
      <c r="B16" s="12">
        <v>63622</v>
      </c>
      <c r="C16" s="13" t="s">
        <v>107</v>
      </c>
      <c r="D16" s="17" t="s">
        <v>112</v>
      </c>
      <c r="E16" s="63">
        <v>166968.38</v>
      </c>
      <c r="F16" s="64">
        <v>100000</v>
      </c>
      <c r="G16" s="64">
        <v>20000</v>
      </c>
      <c r="H16" s="64">
        <v>20000</v>
      </c>
      <c r="I16" s="64">
        <v>20000</v>
      </c>
    </row>
    <row r="17" spans="1:9" s="44" customFormat="1" ht="38.25" x14ac:dyDescent="0.25">
      <c r="A17" s="12"/>
      <c r="B17" s="12">
        <v>63623</v>
      </c>
      <c r="C17" s="13" t="s">
        <v>107</v>
      </c>
      <c r="D17" s="17" t="s">
        <v>113</v>
      </c>
      <c r="E17" s="63">
        <v>13050</v>
      </c>
      <c r="F17" s="64"/>
      <c r="G17" s="64"/>
      <c r="H17" s="64"/>
      <c r="I17" s="64"/>
    </row>
    <row r="18" spans="1:9" s="44" customFormat="1" ht="25.5" x14ac:dyDescent="0.25">
      <c r="A18" s="12"/>
      <c r="B18" s="12">
        <v>638</v>
      </c>
      <c r="C18" s="13"/>
      <c r="D18" s="17" t="s">
        <v>96</v>
      </c>
      <c r="E18" s="63">
        <f>SUM(E19)</f>
        <v>151681.47</v>
      </c>
      <c r="F18" s="63">
        <f t="shared" ref="F18:I18" si="3">SUM(F19)</f>
        <v>739000</v>
      </c>
      <c r="G18" s="63">
        <f t="shared" si="3"/>
        <v>88453.68</v>
      </c>
      <c r="H18" s="63">
        <f t="shared" si="3"/>
        <v>134000</v>
      </c>
      <c r="I18" s="63">
        <f t="shared" si="3"/>
        <v>134000</v>
      </c>
    </row>
    <row r="19" spans="1:9" s="44" customFormat="1" ht="25.5" x14ac:dyDescent="0.25">
      <c r="A19" s="12"/>
      <c r="B19" s="12">
        <v>63812</v>
      </c>
      <c r="C19" s="47" t="s">
        <v>107</v>
      </c>
      <c r="D19" s="17" t="s">
        <v>111</v>
      </c>
      <c r="E19" s="63">
        <v>151681.47</v>
      </c>
      <c r="F19" s="64">
        <v>739000</v>
      </c>
      <c r="G19" s="64">
        <f>12100.98+76352.7</f>
        <v>88453.68</v>
      </c>
      <c r="H19" s="64">
        <f>20000+114000</f>
        <v>134000</v>
      </c>
      <c r="I19" s="64">
        <f>20000+114000</f>
        <v>134000</v>
      </c>
    </row>
    <row r="20" spans="1:9" s="45" customFormat="1" x14ac:dyDescent="0.25">
      <c r="A20" s="30"/>
      <c r="B20" s="30">
        <v>64</v>
      </c>
      <c r="C20" s="48"/>
      <c r="D20" s="49" t="s">
        <v>114</v>
      </c>
      <c r="E20" s="59">
        <f>SUM(E21)</f>
        <v>14.97</v>
      </c>
      <c r="F20" s="59">
        <f t="shared" ref="F20:I20" si="4">SUM(F21)</f>
        <v>20</v>
      </c>
      <c r="G20" s="59">
        <f t="shared" si="4"/>
        <v>0</v>
      </c>
      <c r="H20" s="59">
        <f t="shared" si="4"/>
        <v>0</v>
      </c>
      <c r="I20" s="59">
        <f t="shared" si="4"/>
        <v>0</v>
      </c>
    </row>
    <row r="21" spans="1:9" s="44" customFormat="1" x14ac:dyDescent="0.25">
      <c r="A21" s="12"/>
      <c r="B21" s="12">
        <v>64132</v>
      </c>
      <c r="C21" s="47" t="s">
        <v>107</v>
      </c>
      <c r="D21" s="17" t="s">
        <v>115</v>
      </c>
      <c r="E21" s="63">
        <v>14.97</v>
      </c>
      <c r="F21" s="64">
        <v>20</v>
      </c>
      <c r="G21" s="64">
        <v>0</v>
      </c>
      <c r="H21" s="64">
        <v>0</v>
      </c>
      <c r="I21" s="64">
        <v>0</v>
      </c>
    </row>
    <row r="22" spans="1:9" s="45" customFormat="1" ht="38.25" x14ac:dyDescent="0.25">
      <c r="A22" s="30"/>
      <c r="B22" s="30">
        <v>65</v>
      </c>
      <c r="C22" s="48"/>
      <c r="D22" s="49" t="s">
        <v>116</v>
      </c>
      <c r="E22" s="59">
        <f>SUM(E23:E24)</f>
        <v>192560.43</v>
      </c>
      <c r="F22" s="59">
        <f t="shared" ref="F22:I22" si="5">SUM(F23:F24)</f>
        <v>131000</v>
      </c>
      <c r="G22" s="59">
        <f t="shared" si="5"/>
        <v>201158.05</v>
      </c>
      <c r="H22" s="59">
        <f t="shared" si="5"/>
        <v>242000</v>
      </c>
      <c r="I22" s="59">
        <f t="shared" si="5"/>
        <v>242000</v>
      </c>
    </row>
    <row r="23" spans="1:9" s="44" customFormat="1" ht="25.5" x14ac:dyDescent="0.25">
      <c r="A23" s="12"/>
      <c r="B23" s="12">
        <v>65264</v>
      </c>
      <c r="C23" s="47" t="s">
        <v>107</v>
      </c>
      <c r="D23" s="17" t="s">
        <v>117</v>
      </c>
      <c r="E23" s="63">
        <v>183550</v>
      </c>
      <c r="F23" s="64">
        <v>125000</v>
      </c>
      <c r="G23" s="64">
        <f>140000+59158.05</f>
        <v>199158.05</v>
      </c>
      <c r="H23" s="64">
        <f>140000+100000</f>
        <v>240000</v>
      </c>
      <c r="I23" s="64">
        <f>140000+100000</f>
        <v>240000</v>
      </c>
    </row>
    <row r="24" spans="1:9" s="44" customFormat="1" ht="25.5" x14ac:dyDescent="0.25">
      <c r="A24" s="12"/>
      <c r="B24" s="12">
        <v>65269</v>
      </c>
      <c r="C24" s="47" t="s">
        <v>107</v>
      </c>
      <c r="D24" s="17" t="s">
        <v>118</v>
      </c>
      <c r="E24" s="63">
        <v>9010.43</v>
      </c>
      <c r="F24" s="64">
        <v>6000</v>
      </c>
      <c r="G24" s="64">
        <v>2000</v>
      </c>
      <c r="H24" s="64">
        <v>2000</v>
      </c>
      <c r="I24" s="64">
        <v>2000</v>
      </c>
    </row>
    <row r="25" spans="1:9" s="45" customFormat="1" ht="38.25" x14ac:dyDescent="0.25">
      <c r="A25" s="30"/>
      <c r="B25" s="30">
        <v>66</v>
      </c>
      <c r="C25" s="48"/>
      <c r="D25" s="49" t="s">
        <v>119</v>
      </c>
      <c r="E25" s="59">
        <f>SUM(E26:E30)</f>
        <v>49821.46</v>
      </c>
      <c r="F25" s="59">
        <f t="shared" ref="F25:I25" si="6">SUM(F26:F30)</f>
        <v>19500</v>
      </c>
      <c r="G25" s="59">
        <f t="shared" si="6"/>
        <v>37500</v>
      </c>
      <c r="H25" s="59">
        <f t="shared" si="6"/>
        <v>46500</v>
      </c>
      <c r="I25" s="59">
        <f t="shared" si="6"/>
        <v>26500</v>
      </c>
    </row>
    <row r="26" spans="1:9" s="44" customFormat="1" x14ac:dyDescent="0.25">
      <c r="A26" s="12"/>
      <c r="B26" s="12">
        <v>66142</v>
      </c>
      <c r="C26" s="47" t="s">
        <v>107</v>
      </c>
      <c r="D26" s="17" t="s">
        <v>120</v>
      </c>
      <c r="E26" s="63">
        <v>150</v>
      </c>
      <c r="F26" s="64">
        <v>500</v>
      </c>
      <c r="G26" s="64">
        <v>1500</v>
      </c>
      <c r="H26" s="64">
        <v>1500</v>
      </c>
      <c r="I26" s="64">
        <v>1500</v>
      </c>
    </row>
    <row r="27" spans="1:9" s="44" customFormat="1" x14ac:dyDescent="0.25">
      <c r="A27" s="12"/>
      <c r="B27" s="12">
        <v>66151</v>
      </c>
      <c r="C27" s="47" t="s">
        <v>107</v>
      </c>
      <c r="D27" s="17" t="s">
        <v>121</v>
      </c>
      <c r="E27" s="63">
        <v>8524</v>
      </c>
      <c r="F27" s="64">
        <v>10000</v>
      </c>
      <c r="G27" s="64">
        <v>21000</v>
      </c>
      <c r="H27" s="64">
        <v>30000</v>
      </c>
      <c r="I27" s="64">
        <v>10000</v>
      </c>
    </row>
    <row r="28" spans="1:9" s="44" customFormat="1" x14ac:dyDescent="0.25">
      <c r="A28" s="12"/>
      <c r="B28" s="12">
        <v>66313</v>
      </c>
      <c r="C28" s="47" t="s">
        <v>107</v>
      </c>
      <c r="D28" s="17" t="s">
        <v>127</v>
      </c>
      <c r="E28" s="63">
        <v>800</v>
      </c>
      <c r="F28" s="64">
        <v>4000</v>
      </c>
      <c r="G28" s="64">
        <v>10000</v>
      </c>
      <c r="H28" s="64">
        <v>10000</v>
      </c>
      <c r="I28" s="64">
        <v>10000</v>
      </c>
    </row>
    <row r="29" spans="1:9" s="44" customFormat="1" x14ac:dyDescent="0.25">
      <c r="A29" s="12"/>
      <c r="B29" s="12">
        <v>66321</v>
      </c>
      <c r="C29" s="47" t="s">
        <v>107</v>
      </c>
      <c r="D29" s="17" t="s">
        <v>122</v>
      </c>
      <c r="E29" s="63">
        <v>299</v>
      </c>
      <c r="F29" s="64"/>
      <c r="G29" s="64"/>
      <c r="H29" s="64"/>
      <c r="I29" s="64"/>
    </row>
    <row r="30" spans="1:9" s="44" customFormat="1" x14ac:dyDescent="0.25">
      <c r="A30" s="12"/>
      <c r="B30" s="12">
        <v>66323</v>
      </c>
      <c r="C30" s="47" t="s">
        <v>107</v>
      </c>
      <c r="D30" s="47" t="s">
        <v>123</v>
      </c>
      <c r="E30" s="63">
        <v>40048.46</v>
      </c>
      <c r="F30" s="64">
        <v>5000</v>
      </c>
      <c r="G30" s="64">
        <v>5000</v>
      </c>
      <c r="H30" s="64">
        <v>5000</v>
      </c>
      <c r="I30" s="64">
        <v>5000</v>
      </c>
    </row>
    <row r="31" spans="1:9" s="45" customFormat="1" ht="25.5" x14ac:dyDescent="0.25">
      <c r="A31" s="30"/>
      <c r="B31" s="30">
        <v>67</v>
      </c>
      <c r="C31" s="46"/>
      <c r="D31" s="11" t="s">
        <v>53</v>
      </c>
      <c r="E31" s="59">
        <f>SUM(E33:E35)</f>
        <v>834774.86</v>
      </c>
      <c r="F31" s="59">
        <f t="shared" ref="F31:I31" si="7">SUM(F33:F35)</f>
        <v>506487</v>
      </c>
      <c r="G31" s="59">
        <f t="shared" si="7"/>
        <v>505599.6</v>
      </c>
      <c r="H31" s="59">
        <f t="shared" si="7"/>
        <v>505599.6</v>
      </c>
      <c r="I31" s="59">
        <f t="shared" si="7"/>
        <v>505599.6</v>
      </c>
    </row>
    <row r="32" spans="1:9" s="44" customFormat="1" x14ac:dyDescent="0.25">
      <c r="A32" s="12"/>
      <c r="B32" s="12"/>
      <c r="C32" s="13" t="s">
        <v>126</v>
      </c>
      <c r="D32" s="18" t="s">
        <v>20</v>
      </c>
      <c r="E32" s="63"/>
      <c r="F32" s="64"/>
      <c r="G32" s="64"/>
      <c r="H32" s="64"/>
      <c r="I32" s="64"/>
    </row>
    <row r="33" spans="1:9" s="44" customFormat="1" ht="25.5" x14ac:dyDescent="0.25">
      <c r="A33" s="12"/>
      <c r="B33" s="12">
        <v>67111</v>
      </c>
      <c r="C33" s="13" t="s">
        <v>126</v>
      </c>
      <c r="D33" s="17" t="s">
        <v>125</v>
      </c>
      <c r="E33" s="63">
        <v>7977.16</v>
      </c>
      <c r="F33" s="64">
        <v>0</v>
      </c>
      <c r="G33" s="64">
        <v>0</v>
      </c>
      <c r="H33" s="64">
        <v>0</v>
      </c>
      <c r="I33" s="64">
        <v>0</v>
      </c>
    </row>
    <row r="34" spans="1:9" s="44" customFormat="1" x14ac:dyDescent="0.25">
      <c r="A34" s="12"/>
      <c r="B34" s="12"/>
      <c r="C34" s="13" t="s">
        <v>124</v>
      </c>
      <c r="D34" s="17" t="s">
        <v>67</v>
      </c>
      <c r="E34" s="63"/>
      <c r="F34" s="64"/>
      <c r="G34" s="64"/>
      <c r="H34" s="64"/>
      <c r="I34" s="64"/>
    </row>
    <row r="35" spans="1:9" ht="25.5" customHeight="1" x14ac:dyDescent="0.25">
      <c r="A35" s="12"/>
      <c r="B35" s="12">
        <v>67111</v>
      </c>
      <c r="C35" s="13" t="s">
        <v>124</v>
      </c>
      <c r="D35" s="17" t="s">
        <v>125</v>
      </c>
      <c r="E35" s="63">
        <v>826797.7</v>
      </c>
      <c r="F35" s="64">
        <v>506487</v>
      </c>
      <c r="G35" s="64">
        <v>505599.6</v>
      </c>
      <c r="H35" s="64">
        <v>505599.6</v>
      </c>
      <c r="I35" s="64">
        <v>505599.6</v>
      </c>
    </row>
    <row r="37" spans="1:9" ht="15.75" x14ac:dyDescent="0.25">
      <c r="A37" s="92" t="s">
        <v>21</v>
      </c>
      <c r="B37" s="153"/>
      <c r="C37" s="153"/>
      <c r="D37" s="153"/>
      <c r="E37" s="153"/>
      <c r="F37" s="153"/>
      <c r="G37" s="153"/>
      <c r="H37" s="153"/>
      <c r="I37" s="153"/>
    </row>
    <row r="38" spans="1:9" ht="18" x14ac:dyDescent="0.25">
      <c r="A38" s="4"/>
      <c r="B38" s="4"/>
      <c r="C38" s="4"/>
      <c r="D38" s="4"/>
      <c r="E38" s="4"/>
      <c r="F38" s="4"/>
      <c r="G38" s="4"/>
      <c r="H38" s="5"/>
      <c r="I38" s="5"/>
    </row>
    <row r="39" spans="1:9" ht="25.5" x14ac:dyDescent="0.25">
      <c r="A39" s="23" t="s">
        <v>16</v>
      </c>
      <c r="B39" s="22" t="s">
        <v>17</v>
      </c>
      <c r="C39" s="22" t="s">
        <v>18</v>
      </c>
      <c r="D39" s="22" t="s">
        <v>22</v>
      </c>
      <c r="E39" s="22" t="s">
        <v>12</v>
      </c>
      <c r="F39" s="23" t="s">
        <v>13</v>
      </c>
      <c r="G39" s="23" t="s">
        <v>49</v>
      </c>
      <c r="H39" s="23" t="s">
        <v>50</v>
      </c>
      <c r="I39" s="23" t="s">
        <v>51</v>
      </c>
    </row>
    <row r="40" spans="1:9" s="45" customFormat="1" ht="15.75" customHeight="1" x14ac:dyDescent="0.25">
      <c r="A40" s="11">
        <v>3</v>
      </c>
      <c r="B40" s="11"/>
      <c r="C40" s="11"/>
      <c r="D40" s="11" t="s">
        <v>23</v>
      </c>
      <c r="E40" s="59">
        <f>SUM(E41,E52,E105,E110)</f>
        <v>7530082.7999999998</v>
      </c>
      <c r="F40" s="59">
        <f t="shared" ref="F40:I40" si="8">SUM(F41,F52,F105,F110)</f>
        <v>8161607</v>
      </c>
      <c r="G40" s="59">
        <f>SUM(G41,G52,G105,G110)</f>
        <v>8540331.3300000001</v>
      </c>
      <c r="H40" s="59">
        <f t="shared" si="8"/>
        <v>8622219.5999999996</v>
      </c>
      <c r="I40" s="59">
        <f t="shared" si="8"/>
        <v>8609219.5999999996</v>
      </c>
    </row>
    <row r="41" spans="1:9" s="45" customFormat="1" ht="15.75" customHeight="1" x14ac:dyDescent="0.25">
      <c r="A41" s="11"/>
      <c r="B41" s="11">
        <v>31</v>
      </c>
      <c r="C41" s="11"/>
      <c r="D41" s="11" t="s">
        <v>24</v>
      </c>
      <c r="E41" s="59">
        <f>SUM(E43:E51)</f>
        <v>6428824.71</v>
      </c>
      <c r="F41" s="59">
        <f t="shared" ref="F41:I41" si="9">SUM(F43:F51)</f>
        <v>7157000</v>
      </c>
      <c r="G41" s="59">
        <f t="shared" si="9"/>
        <v>7444452.7000000002</v>
      </c>
      <c r="H41" s="59">
        <f t="shared" si="9"/>
        <v>7468000</v>
      </c>
      <c r="I41" s="59">
        <f t="shared" si="9"/>
        <v>7475000</v>
      </c>
    </row>
    <row r="42" spans="1:9" s="55" customFormat="1" ht="25.5" x14ac:dyDescent="0.25">
      <c r="A42" s="18"/>
      <c r="B42" s="18"/>
      <c r="C42" s="18" t="s">
        <v>107</v>
      </c>
      <c r="D42" s="18" t="s">
        <v>90</v>
      </c>
      <c r="E42" s="61"/>
      <c r="F42" s="62"/>
      <c r="G42" s="62"/>
      <c r="H42" s="62"/>
      <c r="I42" s="62"/>
    </row>
    <row r="43" spans="1:9" x14ac:dyDescent="0.25">
      <c r="A43" s="12"/>
      <c r="B43" s="12">
        <v>31111</v>
      </c>
      <c r="C43" s="13" t="s">
        <v>107</v>
      </c>
      <c r="D43" s="13" t="s">
        <v>128</v>
      </c>
      <c r="E43" s="63">
        <v>5102580.12</v>
      </c>
      <c r="F43" s="64">
        <v>5725000</v>
      </c>
      <c r="G43" s="64">
        <f>5900000+64328.5</f>
        <v>5964328.5</v>
      </c>
      <c r="H43" s="64">
        <f>5900000+96000</f>
        <v>5996000</v>
      </c>
      <c r="I43" s="64">
        <f>5900000+96000</f>
        <v>5996000</v>
      </c>
    </row>
    <row r="44" spans="1:9" x14ac:dyDescent="0.25">
      <c r="A44" s="12"/>
      <c r="B44" s="12">
        <v>31131</v>
      </c>
      <c r="C44" s="13" t="s">
        <v>107</v>
      </c>
      <c r="D44" s="13" t="s">
        <v>92</v>
      </c>
      <c r="E44" s="63">
        <v>46503.97</v>
      </c>
      <c r="F44" s="64">
        <v>50000</v>
      </c>
      <c r="G44" s="64">
        <v>60000</v>
      </c>
      <c r="H44" s="64">
        <v>60000</v>
      </c>
      <c r="I44" s="64">
        <v>60000</v>
      </c>
    </row>
    <row r="45" spans="1:9" x14ac:dyDescent="0.25">
      <c r="A45" s="12"/>
      <c r="B45" s="12">
        <v>31141</v>
      </c>
      <c r="C45" s="13" t="s">
        <v>107</v>
      </c>
      <c r="D45" s="13" t="s">
        <v>129</v>
      </c>
      <c r="E45" s="63">
        <v>163156.01</v>
      </c>
      <c r="F45" s="64">
        <v>145000</v>
      </c>
      <c r="G45" s="64">
        <v>150000</v>
      </c>
      <c r="H45" s="64">
        <v>150000</v>
      </c>
      <c r="I45" s="64">
        <v>150000</v>
      </c>
    </row>
    <row r="46" spans="1:9" x14ac:dyDescent="0.25">
      <c r="A46" s="12"/>
      <c r="B46" s="12">
        <v>31212</v>
      </c>
      <c r="C46" s="13" t="s">
        <v>107</v>
      </c>
      <c r="D46" s="13" t="s">
        <v>130</v>
      </c>
      <c r="E46" s="63">
        <v>94453.19</v>
      </c>
      <c r="F46" s="64">
        <v>48000</v>
      </c>
      <c r="G46" s="64">
        <f>111500</f>
        <v>111500</v>
      </c>
      <c r="H46" s="64">
        <v>98000</v>
      </c>
      <c r="I46" s="64">
        <v>105000</v>
      </c>
    </row>
    <row r="47" spans="1:9" x14ac:dyDescent="0.25">
      <c r="A47" s="12"/>
      <c r="B47" s="12">
        <v>31213</v>
      </c>
      <c r="C47" s="13" t="s">
        <v>107</v>
      </c>
      <c r="D47" s="13" t="s">
        <v>131</v>
      </c>
      <c r="E47" s="63">
        <v>25800</v>
      </c>
      <c r="F47" s="64">
        <v>27000</v>
      </c>
      <c r="G47" s="64">
        <v>24000</v>
      </c>
      <c r="H47" s="64">
        <v>24000</v>
      </c>
      <c r="I47" s="64">
        <v>24000</v>
      </c>
    </row>
    <row r="48" spans="1:9" x14ac:dyDescent="0.25">
      <c r="A48" s="12"/>
      <c r="B48" s="12">
        <v>31215</v>
      </c>
      <c r="C48" s="13" t="s">
        <v>107</v>
      </c>
      <c r="D48" s="13" t="s">
        <v>132</v>
      </c>
      <c r="E48" s="63">
        <v>18120.07</v>
      </c>
      <c r="F48" s="64">
        <v>15000</v>
      </c>
      <c r="G48" s="64">
        <v>15000</v>
      </c>
      <c r="H48" s="64">
        <v>15000</v>
      </c>
      <c r="I48" s="64">
        <v>15000</v>
      </c>
    </row>
    <row r="49" spans="1:9" x14ac:dyDescent="0.25">
      <c r="A49" s="12"/>
      <c r="B49" s="12">
        <v>31216</v>
      </c>
      <c r="C49" s="13" t="s">
        <v>107</v>
      </c>
      <c r="D49" s="13" t="s">
        <v>133</v>
      </c>
      <c r="E49" s="63">
        <v>77500</v>
      </c>
      <c r="F49" s="64">
        <v>80000</v>
      </c>
      <c r="G49" s="64">
        <f>75000</f>
        <v>75000</v>
      </c>
      <c r="H49" s="64">
        <f>75000</f>
        <v>75000</v>
      </c>
      <c r="I49" s="64">
        <f>75000</f>
        <v>75000</v>
      </c>
    </row>
    <row r="50" spans="1:9" x14ac:dyDescent="0.25">
      <c r="A50" s="12"/>
      <c r="B50" s="12">
        <v>31219</v>
      </c>
      <c r="C50" s="13" t="s">
        <v>107</v>
      </c>
      <c r="D50" s="13" t="s">
        <v>134</v>
      </c>
      <c r="E50" s="63">
        <v>38291.629999999997</v>
      </c>
      <c r="F50" s="64">
        <v>122000</v>
      </c>
      <c r="G50" s="64">
        <v>35000</v>
      </c>
      <c r="H50" s="64">
        <v>35000</v>
      </c>
      <c r="I50" s="64">
        <v>35000</v>
      </c>
    </row>
    <row r="51" spans="1:9" x14ac:dyDescent="0.25">
      <c r="A51" s="12"/>
      <c r="B51" s="12">
        <v>31321</v>
      </c>
      <c r="C51" s="13" t="s">
        <v>107</v>
      </c>
      <c r="D51" s="13" t="s">
        <v>94</v>
      </c>
      <c r="E51" s="63">
        <v>862419.72</v>
      </c>
      <c r="F51" s="64">
        <v>945000</v>
      </c>
      <c r="G51" s="64">
        <f>1000000+9624.2</f>
        <v>1009624.2</v>
      </c>
      <c r="H51" s="64">
        <f t="shared" ref="H51:I51" si="10">1000000+15000</f>
        <v>1015000</v>
      </c>
      <c r="I51" s="64">
        <f t="shared" si="10"/>
        <v>1015000</v>
      </c>
    </row>
    <row r="52" spans="1:9" s="45" customFormat="1" x14ac:dyDescent="0.25">
      <c r="A52" s="30"/>
      <c r="B52" s="30">
        <v>32</v>
      </c>
      <c r="C52" s="46"/>
      <c r="D52" s="30" t="s">
        <v>36</v>
      </c>
      <c r="E52" s="59">
        <f>SUM(E54:E104)</f>
        <v>1009428.4299999999</v>
      </c>
      <c r="F52" s="59">
        <f>SUM(F54:F104)</f>
        <v>969407</v>
      </c>
      <c r="G52" s="59">
        <f>SUM(G54:G104)</f>
        <v>995878.63</v>
      </c>
      <c r="H52" s="59">
        <f t="shared" ref="H52:I52" si="11">SUM(H54:H104)</f>
        <v>1054219.6000000001</v>
      </c>
      <c r="I52" s="59">
        <f t="shared" si="11"/>
        <v>1034219.6</v>
      </c>
    </row>
    <row r="53" spans="1:9" s="55" customFormat="1" x14ac:dyDescent="0.25">
      <c r="A53" s="13"/>
      <c r="B53" s="13"/>
      <c r="C53" s="13" t="s">
        <v>124</v>
      </c>
      <c r="D53" s="13" t="s">
        <v>67</v>
      </c>
      <c r="E53" s="61"/>
      <c r="F53" s="62"/>
      <c r="G53" s="62"/>
      <c r="H53" s="62"/>
      <c r="I53" s="62"/>
    </row>
    <row r="54" spans="1:9" x14ac:dyDescent="0.25">
      <c r="A54" s="12"/>
      <c r="B54" s="12">
        <v>32111</v>
      </c>
      <c r="C54" s="13" t="s">
        <v>124</v>
      </c>
      <c r="D54" s="17" t="s">
        <v>135</v>
      </c>
      <c r="E54" s="63">
        <v>3000</v>
      </c>
      <c r="F54" s="64">
        <v>5000</v>
      </c>
      <c r="G54" s="64">
        <v>5000</v>
      </c>
      <c r="H54" s="64">
        <v>5000</v>
      </c>
      <c r="I54" s="64">
        <v>5000</v>
      </c>
    </row>
    <row r="55" spans="1:9" s="44" customFormat="1" ht="25.5" x14ac:dyDescent="0.25">
      <c r="A55" s="12"/>
      <c r="B55" s="12">
        <v>32113</v>
      </c>
      <c r="C55" s="13" t="s">
        <v>124</v>
      </c>
      <c r="D55" s="17" t="s">
        <v>136</v>
      </c>
      <c r="E55" s="63">
        <v>2040</v>
      </c>
      <c r="F55" s="64">
        <v>5000</v>
      </c>
      <c r="G55" s="64">
        <v>7000</v>
      </c>
      <c r="H55" s="64">
        <v>7000</v>
      </c>
      <c r="I55" s="64">
        <v>7000</v>
      </c>
    </row>
    <row r="56" spans="1:9" s="44" customFormat="1" ht="25.5" x14ac:dyDescent="0.25">
      <c r="A56" s="12"/>
      <c r="B56" s="12">
        <v>32115</v>
      </c>
      <c r="C56" s="13" t="s">
        <v>124</v>
      </c>
      <c r="D56" s="17" t="s">
        <v>137</v>
      </c>
      <c r="E56" s="63">
        <v>5948</v>
      </c>
      <c r="F56" s="64">
        <v>10000</v>
      </c>
      <c r="G56" s="64">
        <v>8000</v>
      </c>
      <c r="H56" s="64">
        <v>8000</v>
      </c>
      <c r="I56" s="64">
        <v>8000</v>
      </c>
    </row>
    <row r="57" spans="1:9" s="44" customFormat="1" x14ac:dyDescent="0.25">
      <c r="A57" s="12"/>
      <c r="B57" s="12">
        <v>32131</v>
      </c>
      <c r="C57" s="13" t="s">
        <v>124</v>
      </c>
      <c r="D57" s="17" t="s">
        <v>181</v>
      </c>
      <c r="E57" s="63">
        <v>400</v>
      </c>
      <c r="F57" s="64">
        <v>1500</v>
      </c>
      <c r="G57" s="64">
        <v>1500</v>
      </c>
      <c r="H57" s="64">
        <v>1500</v>
      </c>
      <c r="I57" s="64">
        <v>1500</v>
      </c>
    </row>
    <row r="58" spans="1:9" s="44" customFormat="1" x14ac:dyDescent="0.25">
      <c r="A58" s="12"/>
      <c r="B58" s="12">
        <v>32132</v>
      </c>
      <c r="C58" s="13" t="s">
        <v>124</v>
      </c>
      <c r="D58" s="17" t="s">
        <v>192</v>
      </c>
      <c r="E58" s="63">
        <v>0</v>
      </c>
      <c r="F58" s="64">
        <v>0</v>
      </c>
      <c r="G58" s="64">
        <v>5000</v>
      </c>
      <c r="H58" s="64">
        <v>0</v>
      </c>
      <c r="I58" s="64">
        <v>0</v>
      </c>
    </row>
    <row r="59" spans="1:9" s="44" customFormat="1" x14ac:dyDescent="0.25">
      <c r="A59" s="12"/>
      <c r="B59" s="12">
        <v>32211</v>
      </c>
      <c r="C59" s="13" t="s">
        <v>124</v>
      </c>
      <c r="D59" s="17" t="s">
        <v>139</v>
      </c>
      <c r="E59" s="63">
        <v>18283.02</v>
      </c>
      <c r="F59" s="64">
        <f>14000+1200</f>
        <v>15200</v>
      </c>
      <c r="G59" s="64">
        <v>16200</v>
      </c>
      <c r="H59" s="64">
        <v>16200</v>
      </c>
      <c r="I59" s="64">
        <v>16200</v>
      </c>
    </row>
    <row r="60" spans="1:9" s="44" customFormat="1" ht="25.5" x14ac:dyDescent="0.25">
      <c r="A60" s="12"/>
      <c r="B60" s="12">
        <v>32212</v>
      </c>
      <c r="C60" s="13" t="s">
        <v>124</v>
      </c>
      <c r="D60" s="17" t="s">
        <v>182</v>
      </c>
      <c r="E60" s="63">
        <v>3445.94</v>
      </c>
      <c r="F60" s="64">
        <v>3000</v>
      </c>
      <c r="G60" s="64">
        <v>3300</v>
      </c>
      <c r="H60" s="64">
        <v>3300</v>
      </c>
      <c r="I60" s="64">
        <v>3300</v>
      </c>
    </row>
    <row r="61" spans="1:9" s="44" customFormat="1" ht="25.5" x14ac:dyDescent="0.25">
      <c r="A61" s="12"/>
      <c r="B61" s="12">
        <v>32214</v>
      </c>
      <c r="C61" s="13" t="s">
        <v>124</v>
      </c>
      <c r="D61" s="17" t="s">
        <v>141</v>
      </c>
      <c r="E61" s="63">
        <v>13866.35</v>
      </c>
      <c r="F61" s="64">
        <v>16000</v>
      </c>
      <c r="G61" s="64">
        <v>15000</v>
      </c>
      <c r="H61" s="64">
        <v>15000</v>
      </c>
      <c r="I61" s="64">
        <v>15000</v>
      </c>
    </row>
    <row r="62" spans="1:9" s="44" customFormat="1" ht="25.5" x14ac:dyDescent="0.25">
      <c r="A62" s="12"/>
      <c r="B62" s="12">
        <v>32219</v>
      </c>
      <c r="C62" s="13" t="s">
        <v>124</v>
      </c>
      <c r="D62" s="17" t="s">
        <v>142</v>
      </c>
      <c r="E62" s="63">
        <v>7482.33</v>
      </c>
      <c r="F62" s="64">
        <v>10000</v>
      </c>
      <c r="G62" s="64">
        <v>10000</v>
      </c>
      <c r="H62" s="64">
        <v>10000</v>
      </c>
      <c r="I62" s="64">
        <v>10000</v>
      </c>
    </row>
    <row r="63" spans="1:9" s="44" customFormat="1" x14ac:dyDescent="0.25">
      <c r="A63" s="12"/>
      <c r="B63" s="12">
        <v>32231</v>
      </c>
      <c r="C63" s="13" t="s">
        <v>124</v>
      </c>
      <c r="D63" s="17" t="s">
        <v>143</v>
      </c>
      <c r="E63" s="63">
        <v>63343.839999999997</v>
      </c>
      <c r="F63" s="64">
        <v>60000</v>
      </c>
      <c r="G63" s="64">
        <v>60000</v>
      </c>
      <c r="H63" s="64">
        <v>60000</v>
      </c>
      <c r="I63" s="64">
        <v>60000</v>
      </c>
    </row>
    <row r="64" spans="1:9" s="44" customFormat="1" x14ac:dyDescent="0.25">
      <c r="A64" s="12"/>
      <c r="B64" s="12">
        <v>32233</v>
      </c>
      <c r="C64" s="13" t="s">
        <v>124</v>
      </c>
      <c r="D64" s="17" t="s">
        <v>144</v>
      </c>
      <c r="E64" s="63">
        <v>211377.62</v>
      </c>
      <c r="F64" s="64">
        <v>210000</v>
      </c>
      <c r="G64" s="64">
        <v>210000</v>
      </c>
      <c r="H64" s="64">
        <v>210000</v>
      </c>
      <c r="I64" s="64">
        <v>210000</v>
      </c>
    </row>
    <row r="65" spans="1:9" s="44" customFormat="1" x14ac:dyDescent="0.25">
      <c r="A65" s="12"/>
      <c r="B65" s="12">
        <v>32234</v>
      </c>
      <c r="C65" s="13" t="s">
        <v>124</v>
      </c>
      <c r="D65" s="17" t="s">
        <v>145</v>
      </c>
      <c r="E65" s="63">
        <v>2498.83</v>
      </c>
      <c r="F65" s="64">
        <v>2500</v>
      </c>
      <c r="G65" s="64">
        <v>2500</v>
      </c>
      <c r="H65" s="64">
        <v>2500</v>
      </c>
      <c r="I65" s="64">
        <v>2500</v>
      </c>
    </row>
    <row r="66" spans="1:9" s="44" customFormat="1" ht="25.5" x14ac:dyDescent="0.25">
      <c r="A66" s="12"/>
      <c r="B66" s="12">
        <v>32244</v>
      </c>
      <c r="C66" s="13" t="s">
        <v>124</v>
      </c>
      <c r="D66" s="42" t="s">
        <v>146</v>
      </c>
      <c r="E66" s="63">
        <v>17244.009999999998</v>
      </c>
      <c r="F66" s="64">
        <v>15000</v>
      </c>
      <c r="G66" s="64">
        <v>17000</v>
      </c>
      <c r="H66" s="64">
        <v>17000</v>
      </c>
      <c r="I66" s="64">
        <v>17000</v>
      </c>
    </row>
    <row r="67" spans="1:9" s="44" customFormat="1" ht="25.5" x14ac:dyDescent="0.25">
      <c r="A67" s="12"/>
      <c r="B67" s="12">
        <v>32271</v>
      </c>
      <c r="C67" s="13" t="s">
        <v>124</v>
      </c>
      <c r="D67" s="17" t="s">
        <v>73</v>
      </c>
      <c r="E67" s="63">
        <v>3015.15</v>
      </c>
      <c r="F67" s="64">
        <v>4000</v>
      </c>
      <c r="G67" s="64">
        <v>4000</v>
      </c>
      <c r="H67" s="64">
        <v>4000</v>
      </c>
      <c r="I67" s="64">
        <v>4000</v>
      </c>
    </row>
    <row r="68" spans="1:9" s="44" customFormat="1" x14ac:dyDescent="0.25">
      <c r="A68" s="12"/>
      <c r="B68" s="12">
        <v>32311</v>
      </c>
      <c r="C68" s="13" t="s">
        <v>124</v>
      </c>
      <c r="D68" s="17" t="s">
        <v>147</v>
      </c>
      <c r="E68" s="63">
        <v>17975.37</v>
      </c>
      <c r="F68" s="64">
        <v>18000</v>
      </c>
      <c r="G68" s="64">
        <v>18000</v>
      </c>
      <c r="H68" s="64">
        <v>18000</v>
      </c>
      <c r="I68" s="64">
        <v>18000</v>
      </c>
    </row>
    <row r="69" spans="1:9" s="44" customFormat="1" x14ac:dyDescent="0.25">
      <c r="A69" s="12"/>
      <c r="B69" s="12">
        <v>32313</v>
      </c>
      <c r="C69" s="13" t="s">
        <v>124</v>
      </c>
      <c r="D69" s="17" t="s">
        <v>148</v>
      </c>
      <c r="E69" s="63">
        <v>2292.79</v>
      </c>
      <c r="F69" s="64">
        <v>3000</v>
      </c>
      <c r="G69" s="64">
        <v>2000</v>
      </c>
      <c r="H69" s="64">
        <v>2000</v>
      </c>
      <c r="I69" s="64">
        <v>2000</v>
      </c>
    </row>
    <row r="70" spans="1:9" s="44" customFormat="1" ht="25.5" x14ac:dyDescent="0.25">
      <c r="A70" s="12"/>
      <c r="B70" s="12">
        <v>32329</v>
      </c>
      <c r="C70" s="13" t="s">
        <v>124</v>
      </c>
      <c r="D70" s="17" t="s">
        <v>149</v>
      </c>
      <c r="E70" s="63">
        <v>72048.850000000006</v>
      </c>
      <c r="F70" s="64">
        <f>22000+20000</f>
        <v>42000</v>
      </c>
      <c r="G70" s="64">
        <v>37000</v>
      </c>
      <c r="H70" s="64">
        <v>37000</v>
      </c>
      <c r="I70" s="64">
        <v>37000</v>
      </c>
    </row>
    <row r="71" spans="1:9" s="44" customFormat="1" x14ac:dyDescent="0.25">
      <c r="A71" s="12"/>
      <c r="B71" s="12">
        <v>32341</v>
      </c>
      <c r="C71" s="13" t="s">
        <v>124</v>
      </c>
      <c r="D71" s="17" t="s">
        <v>150</v>
      </c>
      <c r="E71" s="63">
        <v>16929.87</v>
      </c>
      <c r="F71" s="64">
        <v>16000</v>
      </c>
      <c r="G71" s="64">
        <v>16000</v>
      </c>
      <c r="H71" s="64">
        <v>16000</v>
      </c>
      <c r="I71" s="64">
        <v>16000</v>
      </c>
    </row>
    <row r="72" spans="1:9" s="44" customFormat="1" x14ac:dyDescent="0.25">
      <c r="A72" s="12"/>
      <c r="B72" s="12">
        <v>32342</v>
      </c>
      <c r="C72" s="13" t="s">
        <v>124</v>
      </c>
      <c r="D72" s="17" t="s">
        <v>151</v>
      </c>
      <c r="E72" s="63">
        <v>11169.04</v>
      </c>
      <c r="F72" s="64">
        <v>10000</v>
      </c>
      <c r="G72" s="64">
        <v>7000</v>
      </c>
      <c r="H72" s="64">
        <v>7000</v>
      </c>
      <c r="I72" s="64">
        <v>7000</v>
      </c>
    </row>
    <row r="73" spans="1:9" s="44" customFormat="1" x14ac:dyDescent="0.25">
      <c r="A73" s="12"/>
      <c r="B73" s="12">
        <v>32349</v>
      </c>
      <c r="C73" s="13" t="s">
        <v>124</v>
      </c>
      <c r="D73" s="17" t="s">
        <v>158</v>
      </c>
      <c r="E73" s="63">
        <v>8412</v>
      </c>
      <c r="F73" s="64">
        <v>8412</v>
      </c>
      <c r="G73" s="64">
        <v>8412</v>
      </c>
      <c r="H73" s="64">
        <v>8412</v>
      </c>
      <c r="I73" s="64">
        <v>8412</v>
      </c>
    </row>
    <row r="74" spans="1:9" s="44" customFormat="1" ht="25.5" x14ac:dyDescent="0.25">
      <c r="A74" s="12"/>
      <c r="B74" s="12">
        <v>32361</v>
      </c>
      <c r="C74" s="13" t="s">
        <v>124</v>
      </c>
      <c r="D74" s="17" t="s">
        <v>152</v>
      </c>
      <c r="E74" s="63">
        <v>10330</v>
      </c>
      <c r="F74" s="64">
        <f>10000+330</f>
        <v>10330</v>
      </c>
      <c r="G74" s="64">
        <v>10660</v>
      </c>
      <c r="H74" s="64">
        <v>10660</v>
      </c>
      <c r="I74" s="64">
        <v>10660</v>
      </c>
    </row>
    <row r="75" spans="1:9" s="44" customFormat="1" x14ac:dyDescent="0.25">
      <c r="A75" s="12"/>
      <c r="B75" s="12">
        <v>32369</v>
      </c>
      <c r="C75" s="13" t="s">
        <v>124</v>
      </c>
      <c r="D75" s="17" t="s">
        <v>153</v>
      </c>
      <c r="E75" s="63">
        <v>4472.25</v>
      </c>
      <c r="F75" s="64">
        <v>3500</v>
      </c>
      <c r="G75" s="64">
        <v>4000</v>
      </c>
      <c r="H75" s="64">
        <v>4000</v>
      </c>
      <c r="I75" s="64">
        <v>4000</v>
      </c>
    </row>
    <row r="76" spans="1:9" s="44" customFormat="1" x14ac:dyDescent="0.25">
      <c r="A76" s="12"/>
      <c r="B76" s="12">
        <v>32389</v>
      </c>
      <c r="C76" s="13" t="s">
        <v>124</v>
      </c>
      <c r="D76" s="17" t="s">
        <v>154</v>
      </c>
      <c r="E76" s="63">
        <v>1500</v>
      </c>
      <c r="F76" s="64">
        <v>16875</v>
      </c>
      <c r="G76" s="64">
        <v>17487.599999999999</v>
      </c>
      <c r="H76" s="64">
        <v>17487.599999999999</v>
      </c>
      <c r="I76" s="64">
        <v>17487.599999999999</v>
      </c>
    </row>
    <row r="77" spans="1:9" s="44" customFormat="1" x14ac:dyDescent="0.25">
      <c r="A77" s="12"/>
      <c r="B77" s="12">
        <v>32399</v>
      </c>
      <c r="C77" s="13" t="s">
        <v>124</v>
      </c>
      <c r="D77" s="17" t="s">
        <v>155</v>
      </c>
      <c r="E77" s="63">
        <v>6400</v>
      </c>
      <c r="F77" s="64">
        <v>3000</v>
      </c>
      <c r="G77" s="64">
        <v>0</v>
      </c>
      <c r="H77" s="64">
        <v>0</v>
      </c>
      <c r="I77" s="64">
        <v>0</v>
      </c>
    </row>
    <row r="78" spans="1:9" s="44" customFormat="1" x14ac:dyDescent="0.25">
      <c r="A78" s="12"/>
      <c r="B78" s="12">
        <v>32999</v>
      </c>
      <c r="C78" s="13" t="s">
        <v>124</v>
      </c>
      <c r="D78" s="42" t="s">
        <v>71</v>
      </c>
      <c r="E78" s="63">
        <v>29786.82</v>
      </c>
      <c r="F78" s="64">
        <v>14970</v>
      </c>
      <c r="G78" s="64">
        <v>20540</v>
      </c>
      <c r="H78" s="64">
        <v>25540</v>
      </c>
      <c r="I78" s="64">
        <v>25540</v>
      </c>
    </row>
    <row r="79" spans="1:9" s="44" customFormat="1" ht="25.5" x14ac:dyDescent="0.25">
      <c r="A79" s="12"/>
      <c r="B79" s="12"/>
      <c r="C79" s="13" t="s">
        <v>107</v>
      </c>
      <c r="D79" s="18" t="s">
        <v>90</v>
      </c>
      <c r="E79" s="63"/>
      <c r="F79" s="64"/>
      <c r="G79" s="64"/>
      <c r="H79" s="64"/>
      <c r="I79" s="64"/>
    </row>
    <row r="80" spans="1:9" s="44" customFormat="1" x14ac:dyDescent="0.25">
      <c r="A80" s="12"/>
      <c r="B80" s="12">
        <v>32111</v>
      </c>
      <c r="C80" s="13" t="s">
        <v>107</v>
      </c>
      <c r="D80" s="17" t="s">
        <v>135</v>
      </c>
      <c r="E80" s="63">
        <v>1700</v>
      </c>
      <c r="F80" s="64">
        <v>2400</v>
      </c>
      <c r="G80" s="64">
        <f>10000+2400</f>
        <v>12400</v>
      </c>
      <c r="H80" s="64">
        <f>10000+3000</f>
        <v>13000</v>
      </c>
      <c r="I80" s="64">
        <f>10000+3000</f>
        <v>13000</v>
      </c>
    </row>
    <row r="81" spans="1:9" s="44" customFormat="1" x14ac:dyDescent="0.25">
      <c r="A81" s="12"/>
      <c r="B81" s="12">
        <v>32112</v>
      </c>
      <c r="C81" s="13" t="s">
        <v>107</v>
      </c>
      <c r="D81" s="17" t="s">
        <v>180</v>
      </c>
      <c r="E81" s="63">
        <v>1505.48</v>
      </c>
      <c r="F81" s="64"/>
      <c r="G81" s="64"/>
      <c r="H81" s="64"/>
      <c r="I81" s="64"/>
    </row>
    <row r="82" spans="1:9" s="44" customFormat="1" ht="25.5" x14ac:dyDescent="0.25">
      <c r="A82" s="12"/>
      <c r="B82" s="12">
        <v>32115</v>
      </c>
      <c r="C82" s="13" t="s">
        <v>107</v>
      </c>
      <c r="D82" s="17" t="s">
        <v>137</v>
      </c>
      <c r="E82" s="63">
        <v>1998.2</v>
      </c>
      <c r="F82" s="64">
        <v>600</v>
      </c>
      <c r="G82" s="64">
        <v>1000</v>
      </c>
      <c r="H82" s="64">
        <v>1000</v>
      </c>
      <c r="I82" s="64">
        <v>1000</v>
      </c>
    </row>
    <row r="83" spans="1:9" s="44" customFormat="1" ht="25.5" x14ac:dyDescent="0.25">
      <c r="A83" s="12"/>
      <c r="B83" s="12">
        <v>32116</v>
      </c>
      <c r="C83" s="13" t="s">
        <v>107</v>
      </c>
      <c r="D83" s="17" t="s">
        <v>160</v>
      </c>
      <c r="E83" s="63">
        <v>441.6</v>
      </c>
      <c r="F83" s="64"/>
      <c r="G83" s="64"/>
      <c r="H83" s="64"/>
      <c r="I83" s="64"/>
    </row>
    <row r="84" spans="1:9" s="44" customFormat="1" x14ac:dyDescent="0.25">
      <c r="A84" s="12"/>
      <c r="B84" s="12">
        <v>32117</v>
      </c>
      <c r="C84" s="13" t="s">
        <v>107</v>
      </c>
      <c r="D84" s="17" t="s">
        <v>191</v>
      </c>
      <c r="E84" s="63">
        <v>0</v>
      </c>
      <c r="F84" s="64">
        <v>7500</v>
      </c>
      <c r="G84" s="64"/>
      <c r="H84" s="64"/>
      <c r="I84" s="64"/>
    </row>
    <row r="85" spans="1:9" s="44" customFormat="1" x14ac:dyDescent="0.25">
      <c r="A85" s="12"/>
      <c r="B85" s="12">
        <v>32121</v>
      </c>
      <c r="C85" s="13" t="s">
        <v>107</v>
      </c>
      <c r="D85" s="17" t="s">
        <v>161</v>
      </c>
      <c r="E85" s="63">
        <v>128089.9</v>
      </c>
      <c r="F85" s="64">
        <v>120000</v>
      </c>
      <c r="G85" s="64">
        <v>200000</v>
      </c>
      <c r="H85" s="64">
        <v>200000</v>
      </c>
      <c r="I85" s="64">
        <v>200000</v>
      </c>
    </row>
    <row r="86" spans="1:9" s="44" customFormat="1" x14ac:dyDescent="0.25">
      <c r="A86" s="12"/>
      <c r="B86" s="12">
        <v>32211</v>
      </c>
      <c r="C86" s="13" t="s">
        <v>107</v>
      </c>
      <c r="D86" s="17" t="s">
        <v>139</v>
      </c>
      <c r="E86" s="63">
        <v>0</v>
      </c>
      <c r="F86" s="64">
        <v>1000</v>
      </c>
      <c r="G86" s="64">
        <v>1000</v>
      </c>
      <c r="H86" s="64">
        <v>1000</v>
      </c>
      <c r="I86" s="64">
        <v>1000</v>
      </c>
    </row>
    <row r="87" spans="1:9" s="44" customFormat="1" ht="25.5" x14ac:dyDescent="0.25">
      <c r="A87" s="12"/>
      <c r="B87" s="12">
        <v>32214</v>
      </c>
      <c r="C87" s="13" t="s">
        <v>107</v>
      </c>
      <c r="D87" s="17" t="s">
        <v>141</v>
      </c>
      <c r="E87" s="63">
        <v>5411.5</v>
      </c>
      <c r="F87" s="64">
        <v>10000</v>
      </c>
      <c r="G87" s="64">
        <v>20000</v>
      </c>
      <c r="H87" s="64">
        <v>20000</v>
      </c>
      <c r="I87" s="64">
        <v>20000</v>
      </c>
    </row>
    <row r="88" spans="1:9" s="44" customFormat="1" ht="25.5" x14ac:dyDescent="0.25">
      <c r="A88" s="12"/>
      <c r="B88" s="12">
        <v>32219</v>
      </c>
      <c r="C88" s="13" t="s">
        <v>107</v>
      </c>
      <c r="D88" s="17" t="s">
        <v>142</v>
      </c>
      <c r="E88" s="63">
        <v>2405.15</v>
      </c>
      <c r="F88" s="64"/>
      <c r="G88" s="64"/>
      <c r="H88" s="64"/>
      <c r="I88" s="64"/>
    </row>
    <row r="89" spans="1:9" s="44" customFormat="1" x14ac:dyDescent="0.25">
      <c r="A89" s="12"/>
      <c r="B89" s="12">
        <v>32224</v>
      </c>
      <c r="C89" s="13" t="s">
        <v>107</v>
      </c>
      <c r="D89" s="17" t="s">
        <v>162</v>
      </c>
      <c r="E89" s="63">
        <v>167613.16</v>
      </c>
      <c r="F89" s="64">
        <v>130000</v>
      </c>
      <c r="G89" s="64">
        <f>110000+59158.05+12100.98</f>
        <v>181259.03</v>
      </c>
      <c r="H89" s="64">
        <f>110000+100000+20000</f>
        <v>230000</v>
      </c>
      <c r="I89" s="64">
        <v>230000</v>
      </c>
    </row>
    <row r="90" spans="1:9" s="44" customFormat="1" x14ac:dyDescent="0.25">
      <c r="A90" s="12"/>
      <c r="B90" s="12">
        <v>32251</v>
      </c>
      <c r="C90" s="13" t="s">
        <v>107</v>
      </c>
      <c r="D90" s="17" t="s">
        <v>163</v>
      </c>
      <c r="E90" s="63">
        <v>3457.84</v>
      </c>
      <c r="F90" s="64">
        <v>5000</v>
      </c>
      <c r="G90" s="64">
        <v>5000</v>
      </c>
      <c r="H90" s="64">
        <v>5000</v>
      </c>
      <c r="I90" s="64">
        <v>5000</v>
      </c>
    </row>
    <row r="91" spans="1:9" s="44" customFormat="1" ht="25.5" x14ac:dyDescent="0.25">
      <c r="A91" s="12"/>
      <c r="B91" s="12">
        <v>32271</v>
      </c>
      <c r="C91" s="13" t="s">
        <v>107</v>
      </c>
      <c r="D91" s="88" t="s">
        <v>73</v>
      </c>
      <c r="E91" s="63">
        <v>0</v>
      </c>
      <c r="F91" s="64">
        <v>0</v>
      </c>
      <c r="G91" s="64">
        <v>3000</v>
      </c>
      <c r="H91" s="64">
        <v>3000</v>
      </c>
      <c r="I91" s="64">
        <v>3000</v>
      </c>
    </row>
    <row r="92" spans="1:9" s="44" customFormat="1" ht="25.5" x14ac:dyDescent="0.25">
      <c r="A92" s="12"/>
      <c r="B92" s="12">
        <v>32319</v>
      </c>
      <c r="C92" s="13" t="s">
        <v>107</v>
      </c>
      <c r="D92" s="17" t="s">
        <v>193</v>
      </c>
      <c r="E92" s="63">
        <v>0</v>
      </c>
      <c r="F92" s="64">
        <v>6000</v>
      </c>
      <c r="G92" s="64"/>
      <c r="H92" s="64"/>
      <c r="I92" s="64"/>
    </row>
    <row r="93" spans="1:9" s="44" customFormat="1" ht="25.5" x14ac:dyDescent="0.25">
      <c r="A93" s="12"/>
      <c r="B93" s="12">
        <v>32329</v>
      </c>
      <c r="C93" s="13" t="s">
        <v>107</v>
      </c>
      <c r="D93" s="17" t="s">
        <v>149</v>
      </c>
      <c r="E93" s="63">
        <v>0</v>
      </c>
      <c r="F93" s="64">
        <v>20000</v>
      </c>
      <c r="G93" s="64">
        <v>20000</v>
      </c>
      <c r="H93" s="64">
        <v>20000</v>
      </c>
      <c r="I93" s="64">
        <v>20000</v>
      </c>
    </row>
    <row r="94" spans="1:9" s="44" customFormat="1" x14ac:dyDescent="0.25">
      <c r="A94" s="12"/>
      <c r="B94" s="12">
        <v>32334</v>
      </c>
      <c r="C94" s="13" t="s">
        <v>107</v>
      </c>
      <c r="D94" s="17" t="s">
        <v>183</v>
      </c>
      <c r="E94" s="63">
        <v>27100</v>
      </c>
      <c r="F94" s="64">
        <v>30000</v>
      </c>
      <c r="G94" s="64"/>
      <c r="H94" s="64"/>
      <c r="I94" s="64"/>
    </row>
    <row r="95" spans="1:9" s="44" customFormat="1" x14ac:dyDescent="0.25">
      <c r="A95" s="12"/>
      <c r="B95" s="12">
        <v>32363</v>
      </c>
      <c r="C95" s="13" t="s">
        <v>107</v>
      </c>
      <c r="D95" s="17" t="s">
        <v>165</v>
      </c>
      <c r="E95" s="63">
        <v>10460</v>
      </c>
      <c r="F95" s="64"/>
      <c r="G95" s="64"/>
      <c r="H95" s="64"/>
      <c r="I95" s="64"/>
    </row>
    <row r="96" spans="1:9" s="44" customFormat="1" x14ac:dyDescent="0.25">
      <c r="A96" s="12"/>
      <c r="B96" s="12">
        <v>32369</v>
      </c>
      <c r="C96" s="13" t="s">
        <v>107</v>
      </c>
      <c r="D96" s="17" t="s">
        <v>153</v>
      </c>
      <c r="E96" s="63">
        <v>865.75</v>
      </c>
      <c r="F96" s="64"/>
      <c r="G96" s="64">
        <v>2000</v>
      </c>
      <c r="H96" s="64">
        <v>2000</v>
      </c>
      <c r="I96" s="64">
        <v>2000</v>
      </c>
    </row>
    <row r="97" spans="1:9" s="44" customFormat="1" x14ac:dyDescent="0.25">
      <c r="A97" s="12"/>
      <c r="B97" s="12">
        <v>32372</v>
      </c>
      <c r="C97" s="13" t="s">
        <v>107</v>
      </c>
      <c r="D97" s="17" t="s">
        <v>194</v>
      </c>
      <c r="E97" s="63">
        <v>0</v>
      </c>
      <c r="F97" s="64">
        <v>4500</v>
      </c>
      <c r="G97" s="64"/>
      <c r="H97" s="64"/>
      <c r="I97" s="64"/>
    </row>
    <row r="98" spans="1:9" s="44" customFormat="1" x14ac:dyDescent="0.25">
      <c r="A98" s="12"/>
      <c r="B98" s="12">
        <v>32379</v>
      </c>
      <c r="C98" s="13" t="s">
        <v>107</v>
      </c>
      <c r="D98" s="17" t="s">
        <v>167</v>
      </c>
      <c r="E98" s="63">
        <v>18000</v>
      </c>
      <c r="F98" s="64"/>
      <c r="G98" s="64"/>
      <c r="H98" s="64"/>
      <c r="I98" s="64"/>
    </row>
    <row r="99" spans="1:9" s="44" customFormat="1" x14ac:dyDescent="0.25">
      <c r="A99" s="12"/>
      <c r="B99" s="12">
        <v>32392</v>
      </c>
      <c r="C99" s="13" t="s">
        <v>107</v>
      </c>
      <c r="D99" s="17" t="s">
        <v>195</v>
      </c>
      <c r="E99" s="63">
        <v>0</v>
      </c>
      <c r="F99" s="64">
        <v>40000</v>
      </c>
      <c r="G99" s="64"/>
      <c r="H99" s="64"/>
      <c r="I99" s="64"/>
    </row>
    <row r="100" spans="1:9" s="44" customFormat="1" x14ac:dyDescent="0.25">
      <c r="A100" s="12"/>
      <c r="B100" s="12">
        <v>32399</v>
      </c>
      <c r="C100" s="13" t="s">
        <v>107</v>
      </c>
      <c r="D100" s="17" t="s">
        <v>155</v>
      </c>
      <c r="E100" s="63">
        <v>74018.75</v>
      </c>
      <c r="F100" s="64">
        <v>19000</v>
      </c>
      <c r="G100" s="64"/>
      <c r="H100" s="64"/>
      <c r="I100" s="64"/>
    </row>
    <row r="101" spans="1:9" s="44" customFormat="1" x14ac:dyDescent="0.25">
      <c r="A101" s="12"/>
      <c r="B101" s="12">
        <v>32931</v>
      </c>
      <c r="C101" s="13" t="s">
        <v>107</v>
      </c>
      <c r="D101" s="17" t="s">
        <v>196</v>
      </c>
      <c r="E101" s="63">
        <v>0</v>
      </c>
      <c r="F101" s="64">
        <v>20000</v>
      </c>
      <c r="G101" s="64"/>
      <c r="H101" s="64"/>
      <c r="I101" s="64"/>
    </row>
    <row r="102" spans="1:9" s="44" customFormat="1" x14ac:dyDescent="0.25">
      <c r="A102" s="12"/>
      <c r="B102" s="12">
        <v>32941</v>
      </c>
      <c r="C102" s="13" t="s">
        <v>107</v>
      </c>
      <c r="D102" s="17" t="s">
        <v>168</v>
      </c>
      <c r="E102" s="63">
        <v>220</v>
      </c>
      <c r="F102" s="64">
        <v>120</v>
      </c>
      <c r="G102" s="64">
        <v>220</v>
      </c>
      <c r="H102" s="64">
        <v>220</v>
      </c>
      <c r="I102" s="64">
        <v>220</v>
      </c>
    </row>
    <row r="103" spans="1:9" s="44" customFormat="1" ht="25.5" x14ac:dyDescent="0.25">
      <c r="A103" s="12"/>
      <c r="B103" s="12">
        <v>32955</v>
      </c>
      <c r="C103" s="13" t="s">
        <v>107</v>
      </c>
      <c r="D103" s="17" t="s">
        <v>169</v>
      </c>
      <c r="E103" s="63">
        <v>20325</v>
      </c>
      <c r="F103" s="64">
        <v>21000</v>
      </c>
      <c r="G103" s="64">
        <v>22500</v>
      </c>
      <c r="H103" s="64">
        <v>22500</v>
      </c>
      <c r="I103" s="64">
        <v>22500</v>
      </c>
    </row>
    <row r="104" spans="1:9" s="44" customFormat="1" x14ac:dyDescent="0.25">
      <c r="A104" s="12"/>
      <c r="B104" s="12">
        <v>32999</v>
      </c>
      <c r="C104" s="13" t="s">
        <v>107</v>
      </c>
      <c r="D104" s="17" t="s">
        <v>71</v>
      </c>
      <c r="E104" s="63">
        <v>12554.02</v>
      </c>
      <c r="F104" s="64">
        <v>29000</v>
      </c>
      <c r="G104" s="64">
        <v>21900</v>
      </c>
      <c r="H104" s="64">
        <v>30900</v>
      </c>
      <c r="I104" s="64">
        <v>10900</v>
      </c>
    </row>
    <row r="105" spans="1:9" s="45" customFormat="1" x14ac:dyDescent="0.25">
      <c r="A105" s="30"/>
      <c r="B105" s="30">
        <v>34</v>
      </c>
      <c r="C105" s="46"/>
      <c r="D105" s="49" t="s">
        <v>74</v>
      </c>
      <c r="E105" s="59">
        <f>SUM(E107:E109)</f>
        <v>4257.28</v>
      </c>
      <c r="F105" s="59">
        <f t="shared" ref="F105:I105" si="12">SUM(F107:F109)</f>
        <v>5200</v>
      </c>
      <c r="G105" s="59">
        <f t="shared" si="12"/>
        <v>0</v>
      </c>
      <c r="H105" s="59">
        <f t="shared" si="12"/>
        <v>0</v>
      </c>
      <c r="I105" s="59">
        <f t="shared" si="12"/>
        <v>0</v>
      </c>
    </row>
    <row r="106" spans="1:9" s="45" customFormat="1" x14ac:dyDescent="0.25">
      <c r="A106" s="30"/>
      <c r="B106" s="30"/>
      <c r="C106" s="13" t="s">
        <v>124</v>
      </c>
      <c r="D106" s="13" t="s">
        <v>67</v>
      </c>
      <c r="E106" s="59"/>
      <c r="F106" s="60"/>
      <c r="G106" s="60"/>
      <c r="H106" s="60"/>
      <c r="I106" s="60"/>
    </row>
    <row r="107" spans="1:9" s="44" customFormat="1" x14ac:dyDescent="0.25">
      <c r="A107" s="12"/>
      <c r="B107" s="12">
        <v>34312</v>
      </c>
      <c r="C107" s="13" t="s">
        <v>124</v>
      </c>
      <c r="D107" s="17" t="s">
        <v>156</v>
      </c>
      <c r="E107" s="63">
        <v>3416.2</v>
      </c>
      <c r="F107" s="64">
        <v>3200</v>
      </c>
      <c r="G107" s="64">
        <v>0</v>
      </c>
      <c r="H107" s="64">
        <v>0</v>
      </c>
      <c r="I107" s="64">
        <v>0</v>
      </c>
    </row>
    <row r="108" spans="1:9" s="44" customFormat="1" ht="25.5" x14ac:dyDescent="0.25">
      <c r="A108" s="12"/>
      <c r="B108" s="12"/>
      <c r="C108" s="13" t="s">
        <v>107</v>
      </c>
      <c r="D108" s="18" t="s">
        <v>90</v>
      </c>
      <c r="E108" s="63"/>
      <c r="F108" s="64"/>
      <c r="G108" s="64"/>
      <c r="H108" s="64"/>
      <c r="I108" s="64"/>
    </row>
    <row r="109" spans="1:9" s="44" customFormat="1" x14ac:dyDescent="0.25">
      <c r="A109" s="12"/>
      <c r="B109" s="12">
        <v>34312</v>
      </c>
      <c r="C109" s="13" t="s">
        <v>107</v>
      </c>
      <c r="D109" s="17" t="s">
        <v>156</v>
      </c>
      <c r="E109" s="63">
        <v>841.08</v>
      </c>
      <c r="F109" s="64">
        <v>2000</v>
      </c>
      <c r="G109" s="64">
        <v>0</v>
      </c>
      <c r="H109" s="64">
        <v>0</v>
      </c>
      <c r="I109" s="64">
        <v>0</v>
      </c>
    </row>
    <row r="110" spans="1:9" s="45" customFormat="1" ht="38.25" x14ac:dyDescent="0.25">
      <c r="A110" s="30"/>
      <c r="B110" s="30">
        <v>37</v>
      </c>
      <c r="C110" s="30"/>
      <c r="D110" s="49" t="s">
        <v>103</v>
      </c>
      <c r="E110" s="59">
        <f>SUM(E112:E116)</f>
        <v>87572.38</v>
      </c>
      <c r="F110" s="59">
        <f t="shared" ref="F110:I110" si="13">SUM(F112:F116)</f>
        <v>30000</v>
      </c>
      <c r="G110" s="59">
        <f t="shared" si="13"/>
        <v>100000</v>
      </c>
      <c r="H110" s="59">
        <f t="shared" si="13"/>
        <v>100000</v>
      </c>
      <c r="I110" s="59">
        <f t="shared" si="13"/>
        <v>100000</v>
      </c>
    </row>
    <row r="111" spans="1:9" s="45" customFormat="1" x14ac:dyDescent="0.25">
      <c r="A111" s="30"/>
      <c r="B111" s="30"/>
      <c r="C111" s="13" t="s">
        <v>126</v>
      </c>
      <c r="D111" s="13" t="s">
        <v>20</v>
      </c>
      <c r="E111" s="59"/>
      <c r="F111" s="60"/>
      <c r="G111" s="60"/>
      <c r="H111" s="60"/>
      <c r="I111" s="60"/>
    </row>
    <row r="112" spans="1:9" s="44" customFormat="1" x14ac:dyDescent="0.25">
      <c r="A112" s="12"/>
      <c r="B112" s="12">
        <v>37229</v>
      </c>
      <c r="C112" s="13" t="s">
        <v>126</v>
      </c>
      <c r="D112" s="17" t="s">
        <v>157</v>
      </c>
      <c r="E112" s="63">
        <v>7977.16</v>
      </c>
      <c r="F112" s="64">
        <v>0</v>
      </c>
      <c r="G112" s="64">
        <v>0</v>
      </c>
      <c r="H112" s="64">
        <v>0</v>
      </c>
      <c r="I112" s="64">
        <v>0</v>
      </c>
    </row>
    <row r="113" spans="1:9" s="44" customFormat="1" x14ac:dyDescent="0.25">
      <c r="A113" s="12"/>
      <c r="B113" s="12"/>
      <c r="C113" s="13" t="s">
        <v>124</v>
      </c>
      <c r="D113" s="13" t="s">
        <v>67</v>
      </c>
      <c r="E113" s="63"/>
      <c r="F113" s="64"/>
      <c r="G113" s="64"/>
      <c r="H113" s="64"/>
      <c r="I113" s="64"/>
    </row>
    <row r="114" spans="1:9" s="44" customFormat="1" x14ac:dyDescent="0.25">
      <c r="A114" s="12"/>
      <c r="B114" s="12">
        <v>37229</v>
      </c>
      <c r="C114" s="13" t="s">
        <v>124</v>
      </c>
      <c r="D114" s="17" t="s">
        <v>157</v>
      </c>
      <c r="E114" s="63">
        <v>3800</v>
      </c>
      <c r="F114" s="64">
        <v>0</v>
      </c>
      <c r="G114" s="64">
        <v>0</v>
      </c>
      <c r="H114" s="64">
        <v>0</v>
      </c>
      <c r="I114" s="64">
        <v>0</v>
      </c>
    </row>
    <row r="115" spans="1:9" s="44" customFormat="1" ht="25.5" x14ac:dyDescent="0.25">
      <c r="A115" s="12"/>
      <c r="B115" s="12"/>
      <c r="C115" s="13" t="s">
        <v>107</v>
      </c>
      <c r="D115" s="18" t="s">
        <v>90</v>
      </c>
      <c r="E115" s="63"/>
      <c r="F115" s="64"/>
      <c r="G115" s="64"/>
      <c r="H115" s="64"/>
      <c r="I115" s="64"/>
    </row>
    <row r="116" spans="1:9" s="44" customFormat="1" x14ac:dyDescent="0.25">
      <c r="A116" s="12"/>
      <c r="B116" s="12">
        <v>37229</v>
      </c>
      <c r="C116" s="13" t="s">
        <v>107</v>
      </c>
      <c r="D116" s="17" t="s">
        <v>157</v>
      </c>
      <c r="E116" s="63">
        <v>75795.22</v>
      </c>
      <c r="F116" s="64">
        <v>30000</v>
      </c>
      <c r="G116" s="64">
        <v>100000</v>
      </c>
      <c r="H116" s="64">
        <v>100000</v>
      </c>
      <c r="I116" s="64">
        <v>100000</v>
      </c>
    </row>
    <row r="117" spans="1:9" s="45" customFormat="1" ht="25.5" x14ac:dyDescent="0.25">
      <c r="A117" s="14">
        <v>4</v>
      </c>
      <c r="B117" s="15"/>
      <c r="C117" s="15"/>
      <c r="D117" s="28" t="s">
        <v>25</v>
      </c>
      <c r="E117" s="59">
        <f>SUM(E119:E129)</f>
        <v>160932.46</v>
      </c>
      <c r="F117" s="59">
        <f t="shared" ref="F117:I117" si="14">SUM(F119:F129)</f>
        <v>631400</v>
      </c>
      <c r="G117" s="59">
        <f t="shared" si="14"/>
        <v>29280</v>
      </c>
      <c r="H117" s="59">
        <f t="shared" si="14"/>
        <v>29280</v>
      </c>
      <c r="I117" s="59">
        <f t="shared" si="14"/>
        <v>29280</v>
      </c>
    </row>
    <row r="118" spans="1:9" ht="25.5" x14ac:dyDescent="0.25">
      <c r="A118" s="16"/>
      <c r="B118" s="56"/>
      <c r="C118" s="13" t="s">
        <v>107</v>
      </c>
      <c r="D118" s="18" t="s">
        <v>90</v>
      </c>
      <c r="E118" s="63"/>
      <c r="F118" s="64"/>
      <c r="G118" s="64"/>
      <c r="H118" s="64"/>
      <c r="I118" s="65"/>
    </row>
    <row r="119" spans="1:9" x14ac:dyDescent="0.25">
      <c r="A119" s="16"/>
      <c r="B119" s="50">
        <v>42211</v>
      </c>
      <c r="C119" s="13" t="s">
        <v>107</v>
      </c>
      <c r="D119" s="51" t="s">
        <v>173</v>
      </c>
      <c r="E119" s="63">
        <f>44877.46</f>
        <v>44877.46</v>
      </c>
      <c r="F119" s="64">
        <v>191900</v>
      </c>
      <c r="G119" s="64">
        <v>4280</v>
      </c>
      <c r="H119" s="64">
        <v>4280</v>
      </c>
      <c r="I119" s="65">
        <v>4280</v>
      </c>
    </row>
    <row r="120" spans="1:9" x14ac:dyDescent="0.25">
      <c r="A120" s="16"/>
      <c r="B120" s="50">
        <v>42212</v>
      </c>
      <c r="C120" s="13" t="s">
        <v>107</v>
      </c>
      <c r="D120" s="51" t="s">
        <v>197</v>
      </c>
      <c r="E120" s="63">
        <v>12428.75</v>
      </c>
      <c r="F120" s="64">
        <v>287000</v>
      </c>
      <c r="G120" s="64">
        <v>5000</v>
      </c>
      <c r="H120" s="64">
        <v>5000</v>
      </c>
      <c r="I120" s="65">
        <v>5000</v>
      </c>
    </row>
    <row r="121" spans="1:9" ht="25.5" x14ac:dyDescent="0.25">
      <c r="A121" s="16"/>
      <c r="B121" s="50">
        <v>42231</v>
      </c>
      <c r="C121" s="13" t="s">
        <v>107</v>
      </c>
      <c r="D121" s="51" t="s">
        <v>198</v>
      </c>
      <c r="E121" s="63">
        <v>0</v>
      </c>
      <c r="F121" s="64">
        <v>10000</v>
      </c>
      <c r="G121" s="64"/>
      <c r="H121" s="64"/>
      <c r="I121" s="65"/>
    </row>
    <row r="122" spans="1:9" x14ac:dyDescent="0.25">
      <c r="A122" s="16"/>
      <c r="B122" s="50">
        <v>42242</v>
      </c>
      <c r="C122" s="13" t="s">
        <v>107</v>
      </c>
      <c r="D122" s="51" t="s">
        <v>174</v>
      </c>
      <c r="E122" s="63">
        <v>0</v>
      </c>
      <c r="F122" s="64">
        <v>28500</v>
      </c>
      <c r="G122" s="64"/>
      <c r="H122" s="64"/>
      <c r="I122" s="65"/>
    </row>
    <row r="123" spans="1:9" x14ac:dyDescent="0.25">
      <c r="A123" s="16"/>
      <c r="B123" s="50">
        <v>42251</v>
      </c>
      <c r="C123" s="13" t="s">
        <v>107</v>
      </c>
      <c r="D123" s="51" t="s">
        <v>175</v>
      </c>
      <c r="E123" s="63">
        <f>2153.75</f>
        <v>2153.75</v>
      </c>
      <c r="F123" s="64"/>
      <c r="G123" s="64"/>
      <c r="H123" s="64"/>
      <c r="I123" s="65"/>
    </row>
    <row r="124" spans="1:9" x14ac:dyDescent="0.25">
      <c r="A124" s="16"/>
      <c r="B124" s="50">
        <v>42252</v>
      </c>
      <c r="C124" s="13" t="s">
        <v>107</v>
      </c>
      <c r="D124" s="51" t="s">
        <v>199</v>
      </c>
      <c r="E124" s="63">
        <v>0</v>
      </c>
      <c r="F124" s="64">
        <v>4000</v>
      </c>
      <c r="G124" s="64"/>
      <c r="H124" s="64"/>
      <c r="I124" s="65"/>
    </row>
    <row r="125" spans="1:9" x14ac:dyDescent="0.25">
      <c r="A125" s="16"/>
      <c r="B125" s="50">
        <v>42259</v>
      </c>
      <c r="C125" s="13" t="s">
        <v>107</v>
      </c>
      <c r="D125" s="51" t="s">
        <v>176</v>
      </c>
      <c r="E125" s="63">
        <v>1953.75</v>
      </c>
      <c r="F125" s="64"/>
      <c r="G125" s="64"/>
      <c r="H125" s="64"/>
      <c r="I125" s="65"/>
    </row>
    <row r="126" spans="1:9" x14ac:dyDescent="0.25">
      <c r="A126" s="16"/>
      <c r="B126" s="50">
        <v>42261</v>
      </c>
      <c r="C126" s="13" t="s">
        <v>107</v>
      </c>
      <c r="D126" s="51" t="s">
        <v>177</v>
      </c>
      <c r="E126" s="63">
        <v>0</v>
      </c>
      <c r="F126" s="64">
        <v>40000</v>
      </c>
      <c r="G126" s="64"/>
      <c r="H126" s="64"/>
      <c r="I126" s="65"/>
    </row>
    <row r="127" spans="1:9" x14ac:dyDescent="0.25">
      <c r="A127" s="16"/>
      <c r="B127" s="50">
        <v>42272</v>
      </c>
      <c r="C127" s="13" t="s">
        <v>107</v>
      </c>
      <c r="D127" s="51" t="s">
        <v>178</v>
      </c>
      <c r="E127" s="63">
        <f>23850</f>
        <v>23850</v>
      </c>
      <c r="F127" s="64"/>
      <c r="G127" s="64"/>
      <c r="H127" s="64"/>
      <c r="I127" s="65"/>
    </row>
    <row r="128" spans="1:9" x14ac:dyDescent="0.25">
      <c r="A128" s="16"/>
      <c r="B128" s="50">
        <v>42273</v>
      </c>
      <c r="C128" s="13" t="s">
        <v>107</v>
      </c>
      <c r="D128" s="51" t="s">
        <v>179</v>
      </c>
      <c r="E128" s="63">
        <v>696.6</v>
      </c>
      <c r="F128" s="64"/>
      <c r="G128" s="64"/>
      <c r="H128" s="64"/>
      <c r="I128" s="65"/>
    </row>
    <row r="129" spans="1:9" x14ac:dyDescent="0.25">
      <c r="A129" s="16"/>
      <c r="B129" s="50">
        <v>42411</v>
      </c>
      <c r="C129" s="13" t="s">
        <v>107</v>
      </c>
      <c r="D129" s="57" t="s">
        <v>100</v>
      </c>
      <c r="E129" s="63">
        <v>74972.149999999994</v>
      </c>
      <c r="F129" s="64">
        <v>70000</v>
      </c>
      <c r="G129" s="64">
        <v>20000</v>
      </c>
      <c r="H129" s="64">
        <v>20000</v>
      </c>
      <c r="I129" s="65">
        <v>20000</v>
      </c>
    </row>
    <row r="130" spans="1:9" x14ac:dyDescent="0.25">
      <c r="A130" s="16"/>
      <c r="B130" s="16"/>
      <c r="C130" s="13"/>
      <c r="D130" s="13"/>
      <c r="E130" s="63"/>
      <c r="F130" s="64"/>
      <c r="G130" s="64"/>
      <c r="H130" s="64"/>
      <c r="I130" s="65"/>
    </row>
    <row r="132" spans="1:9" x14ac:dyDescent="0.25">
      <c r="E132" s="53" t="s">
        <v>185</v>
      </c>
    </row>
    <row r="134" spans="1:9" x14ac:dyDescent="0.25">
      <c r="A134" s="147" t="s">
        <v>186</v>
      </c>
      <c r="B134" s="148"/>
      <c r="C134" s="148"/>
      <c r="D134" s="149"/>
      <c r="E134" s="83">
        <f>E10</f>
        <v>7810225.4399999995</v>
      </c>
      <c r="F134" s="83">
        <f t="shared" ref="F134:I134" si="15">F10</f>
        <v>8713007</v>
      </c>
      <c r="G134" s="83">
        <f>G10</f>
        <v>8569611.3300000001</v>
      </c>
      <c r="H134" s="83">
        <f t="shared" si="15"/>
        <v>8651499.5999999996</v>
      </c>
      <c r="I134" s="83">
        <f t="shared" si="15"/>
        <v>8638499.5999999996</v>
      </c>
    </row>
    <row r="135" spans="1:9" x14ac:dyDescent="0.25">
      <c r="A135" s="147" t="s">
        <v>187</v>
      </c>
      <c r="B135" s="148"/>
      <c r="C135" s="148"/>
      <c r="D135" s="149"/>
      <c r="E135" s="83">
        <f>E40+E117</f>
        <v>7691015.2599999998</v>
      </c>
      <c r="F135" s="83">
        <f>F40+F117</f>
        <v>8793007</v>
      </c>
      <c r="G135" s="83">
        <f>G40+G117</f>
        <v>8569611.3300000001</v>
      </c>
      <c r="H135" s="83">
        <f>H40+H117</f>
        <v>8651499.5999999996</v>
      </c>
      <c r="I135" s="83">
        <f>I40+I117</f>
        <v>8638499.5999999996</v>
      </c>
    </row>
    <row r="136" spans="1:9" x14ac:dyDescent="0.25">
      <c r="A136" s="147" t="s">
        <v>188</v>
      </c>
      <c r="B136" s="148"/>
      <c r="C136" s="148"/>
      <c r="D136" s="149"/>
      <c r="E136" s="83">
        <f>E134-E135</f>
        <v>119210.1799999997</v>
      </c>
      <c r="F136" s="83">
        <f t="shared" ref="F136:I136" si="16">F134-F135</f>
        <v>-80000</v>
      </c>
      <c r="G136" s="83">
        <f t="shared" si="16"/>
        <v>0</v>
      </c>
      <c r="H136" s="83">
        <f t="shared" si="16"/>
        <v>0</v>
      </c>
      <c r="I136" s="83">
        <f t="shared" si="16"/>
        <v>0</v>
      </c>
    </row>
    <row r="137" spans="1:9" x14ac:dyDescent="0.25">
      <c r="A137" s="147" t="s">
        <v>189</v>
      </c>
      <c r="B137" s="148"/>
      <c r="C137" s="148"/>
      <c r="D137" s="149"/>
      <c r="E137" s="83">
        <v>0</v>
      </c>
      <c r="F137" s="83">
        <v>0</v>
      </c>
      <c r="G137" s="83">
        <v>0</v>
      </c>
      <c r="H137" s="83">
        <v>0</v>
      </c>
      <c r="I137" s="83">
        <v>0</v>
      </c>
    </row>
    <row r="138" spans="1:9" ht="27.75" customHeight="1" x14ac:dyDescent="0.25">
      <c r="A138" s="150" t="s">
        <v>190</v>
      </c>
      <c r="B138" s="151"/>
      <c r="C138" s="151"/>
      <c r="D138" s="152"/>
      <c r="E138" s="83"/>
      <c r="F138" s="83">
        <v>80000</v>
      </c>
      <c r="G138" s="83">
        <v>0</v>
      </c>
      <c r="H138" s="83">
        <v>0</v>
      </c>
      <c r="I138" s="83">
        <v>0</v>
      </c>
    </row>
  </sheetData>
  <mergeCells count="10">
    <mergeCell ref="A7:I7"/>
    <mergeCell ref="A37:I37"/>
    <mergeCell ref="A1:I1"/>
    <mergeCell ref="A3:I3"/>
    <mergeCell ref="A5:I5"/>
    <mergeCell ref="A134:D134"/>
    <mergeCell ref="A135:D135"/>
    <mergeCell ref="A136:D136"/>
    <mergeCell ref="A137:D137"/>
    <mergeCell ref="A138:D138"/>
  </mergeCells>
  <pageMargins left="0.7" right="0.7" top="0.75" bottom="0.75" header="0.3" footer="0.3"/>
  <pageSetup paperSize="9" scale="61" orientation="landscape" r:id="rId1"/>
  <rowBreaks count="3" manualBreakCount="3">
    <brk id="35" max="16383" man="1"/>
    <brk id="70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4" workbookViewId="0">
      <selection activeCell="F14" sqref="F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2" t="s">
        <v>54</v>
      </c>
      <c r="B1" s="92"/>
      <c r="C1" s="92"/>
      <c r="D1" s="92"/>
      <c r="E1" s="92"/>
      <c r="F1" s="92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2" t="s">
        <v>33</v>
      </c>
      <c r="B3" s="92"/>
      <c r="C3" s="92"/>
      <c r="D3" s="92"/>
      <c r="E3" s="93"/>
      <c r="F3" s="9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2" t="s">
        <v>15</v>
      </c>
      <c r="B5" s="111"/>
      <c r="C5" s="111"/>
      <c r="D5" s="111"/>
      <c r="E5" s="111"/>
      <c r="F5" s="111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2" t="s">
        <v>26</v>
      </c>
      <c r="B7" s="153"/>
      <c r="C7" s="153"/>
      <c r="D7" s="153"/>
      <c r="E7" s="153"/>
      <c r="F7" s="153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3" t="s">
        <v>27</v>
      </c>
      <c r="B9" s="22" t="s">
        <v>12</v>
      </c>
      <c r="C9" s="23" t="s">
        <v>13</v>
      </c>
      <c r="D9" s="23" t="s">
        <v>49</v>
      </c>
      <c r="E9" s="23" t="s">
        <v>50</v>
      </c>
      <c r="F9" s="23" t="s">
        <v>51</v>
      </c>
    </row>
    <row r="10" spans="1:6" ht="15.75" customHeight="1" x14ac:dyDescent="0.25">
      <c r="A10" s="11" t="s">
        <v>28</v>
      </c>
      <c r="B10" s="63">
        <f>SUM(B11)</f>
        <v>7691016.2599999998</v>
      </c>
      <c r="C10" s="63">
        <f t="shared" ref="C10:F11" si="0">SUM(C11)</f>
        <v>8793007</v>
      </c>
      <c r="D10" s="63">
        <f t="shared" si="0"/>
        <v>8569611.3300000001</v>
      </c>
      <c r="E10" s="63">
        <f t="shared" si="0"/>
        <v>8651499.5999999996</v>
      </c>
      <c r="F10" s="63">
        <f t="shared" si="0"/>
        <v>8638499.5999999996</v>
      </c>
    </row>
    <row r="11" spans="1:6" x14ac:dyDescent="0.25">
      <c r="A11" s="11" t="s">
        <v>59</v>
      </c>
      <c r="B11" s="63">
        <f>SUM(B12)</f>
        <v>7691016.2599999998</v>
      </c>
      <c r="C11" s="63">
        <f t="shared" si="0"/>
        <v>8793007</v>
      </c>
      <c r="D11" s="63">
        <f t="shared" si="0"/>
        <v>8569611.3300000001</v>
      </c>
      <c r="E11" s="63">
        <f t="shared" si="0"/>
        <v>8651499.5999999996</v>
      </c>
      <c r="F11" s="63">
        <f t="shared" si="0"/>
        <v>8638499.5999999996</v>
      </c>
    </row>
    <row r="12" spans="1:6" x14ac:dyDescent="0.25">
      <c r="A12" s="18" t="s">
        <v>60</v>
      </c>
      <c r="B12" s="63">
        <f>B13</f>
        <v>7691016.2599999998</v>
      </c>
      <c r="C12" s="63">
        <f t="shared" ref="C12:F12" si="1">C13</f>
        <v>8793007</v>
      </c>
      <c r="D12" s="63">
        <f t="shared" si="1"/>
        <v>8569611.3300000001</v>
      </c>
      <c r="E12" s="63">
        <f t="shared" si="1"/>
        <v>8651499.5999999996</v>
      </c>
      <c r="F12" s="63">
        <f t="shared" si="1"/>
        <v>8638499.5999999996</v>
      </c>
    </row>
    <row r="13" spans="1:6" x14ac:dyDescent="0.25">
      <c r="A13" s="18" t="s">
        <v>184</v>
      </c>
      <c r="B13" s="63">
        <v>7691016.2599999998</v>
      </c>
      <c r="C13" s="64">
        <v>8793007</v>
      </c>
      <c r="D13" s="64">
        <v>8569611.3300000001</v>
      </c>
      <c r="E13" s="64">
        <v>8651499.5999999996</v>
      </c>
      <c r="F13" s="65">
        <v>8638499.5999999996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8" sqref="E8:I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2" t="s">
        <v>54</v>
      </c>
      <c r="B1" s="92"/>
      <c r="C1" s="92"/>
      <c r="D1" s="92"/>
      <c r="E1" s="92"/>
      <c r="F1" s="92"/>
      <c r="G1" s="92"/>
      <c r="H1" s="92"/>
      <c r="I1" s="92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92" t="s">
        <v>33</v>
      </c>
      <c r="B3" s="92"/>
      <c r="C3" s="92"/>
      <c r="D3" s="92"/>
      <c r="E3" s="92"/>
      <c r="F3" s="92"/>
      <c r="G3" s="92"/>
      <c r="H3" s="93"/>
      <c r="I3" s="93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92" t="s">
        <v>29</v>
      </c>
      <c r="B5" s="111"/>
      <c r="C5" s="111"/>
      <c r="D5" s="111"/>
      <c r="E5" s="111"/>
      <c r="F5" s="111"/>
      <c r="G5" s="111"/>
      <c r="H5" s="111"/>
      <c r="I5" s="111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58</v>
      </c>
      <c r="E7" s="22" t="s">
        <v>12</v>
      </c>
      <c r="F7" s="23" t="s">
        <v>13</v>
      </c>
      <c r="G7" s="23" t="s">
        <v>49</v>
      </c>
      <c r="H7" s="23" t="s">
        <v>50</v>
      </c>
      <c r="I7" s="23" t="s">
        <v>51</v>
      </c>
    </row>
    <row r="8" spans="1:9" ht="25.5" x14ac:dyDescent="0.25">
      <c r="A8" s="11">
        <v>8</v>
      </c>
      <c r="B8" s="11"/>
      <c r="C8" s="11"/>
      <c r="D8" s="11" t="s">
        <v>30</v>
      </c>
      <c r="E8" s="8">
        <v>0</v>
      </c>
      <c r="F8" s="9">
        <v>0</v>
      </c>
      <c r="G8" s="9">
        <v>0</v>
      </c>
      <c r="H8" s="9">
        <v>0</v>
      </c>
      <c r="I8" s="9">
        <v>0</v>
      </c>
    </row>
    <row r="9" spans="1:9" x14ac:dyDescent="0.25">
      <c r="A9" s="11"/>
      <c r="B9" s="16">
        <v>84</v>
      </c>
      <c r="C9" s="16"/>
      <c r="D9" s="16" t="s">
        <v>37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7" t="s">
        <v>38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8" t="s">
        <v>31</v>
      </c>
      <c r="E11" s="8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25.5" x14ac:dyDescent="0.25">
      <c r="A12" s="16"/>
      <c r="B12" s="16">
        <v>54</v>
      </c>
      <c r="C12" s="16"/>
      <c r="D12" s="29" t="s">
        <v>39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20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40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opLeftCell="A139" zoomScaleNormal="100" workbookViewId="0">
      <selection activeCell="I155" sqref="I15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  <col min="11" max="11" width="11.7109375" style="43" bestFit="1" customWidth="1"/>
    <col min="12" max="12" width="11.7109375" bestFit="1" customWidth="1"/>
  </cols>
  <sheetData>
    <row r="1" spans="1:12" ht="42" customHeight="1" x14ac:dyDescent="0.25">
      <c r="A1" s="92" t="s">
        <v>54</v>
      </c>
      <c r="B1" s="92"/>
      <c r="C1" s="92"/>
      <c r="D1" s="92"/>
      <c r="E1" s="92"/>
      <c r="F1" s="92"/>
      <c r="G1" s="92"/>
      <c r="H1" s="92"/>
      <c r="I1" s="92"/>
    </row>
    <row r="2" spans="1:12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2" ht="18" customHeight="1" x14ac:dyDescent="0.25">
      <c r="A3" s="92" t="s">
        <v>32</v>
      </c>
      <c r="B3" s="111"/>
      <c r="C3" s="111"/>
      <c r="D3" s="111"/>
      <c r="E3" s="111"/>
      <c r="F3" s="111"/>
      <c r="G3" s="111"/>
      <c r="H3" s="111"/>
      <c r="I3" s="111"/>
    </row>
    <row r="4" spans="1:12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2" ht="25.5" x14ac:dyDescent="0.25">
      <c r="A5" s="166" t="s">
        <v>34</v>
      </c>
      <c r="B5" s="167"/>
      <c r="C5" s="168"/>
      <c r="D5" s="22" t="s">
        <v>35</v>
      </c>
      <c r="E5" s="22" t="s">
        <v>12</v>
      </c>
      <c r="F5" s="23" t="s">
        <v>13</v>
      </c>
      <c r="G5" s="23" t="s">
        <v>49</v>
      </c>
      <c r="H5" s="23" t="s">
        <v>50</v>
      </c>
      <c r="I5" s="23" t="s">
        <v>51</v>
      </c>
    </row>
    <row r="6" spans="1:12" s="45" customFormat="1" ht="25.5" x14ac:dyDescent="0.25">
      <c r="A6" s="157" t="s">
        <v>61</v>
      </c>
      <c r="B6" s="158"/>
      <c r="C6" s="159"/>
      <c r="D6" s="38" t="s">
        <v>84</v>
      </c>
      <c r="E6" s="59">
        <f>SUM(E7,E47)</f>
        <v>540478.28</v>
      </c>
      <c r="F6" s="59">
        <f t="shared" ref="F6:I6" si="0">SUM(F7,F47)</f>
        <v>506487</v>
      </c>
      <c r="G6" s="59">
        <f t="shared" si="0"/>
        <v>505599.6</v>
      </c>
      <c r="H6" s="59">
        <f t="shared" si="0"/>
        <v>505599.6</v>
      </c>
      <c r="I6" s="59">
        <f t="shared" si="0"/>
        <v>505599.6</v>
      </c>
      <c r="K6" s="53"/>
    </row>
    <row r="7" spans="1:12" s="45" customFormat="1" ht="38.25" x14ac:dyDescent="0.25">
      <c r="A7" s="157" t="s">
        <v>62</v>
      </c>
      <c r="B7" s="158"/>
      <c r="C7" s="159"/>
      <c r="D7" s="38" t="s">
        <v>63</v>
      </c>
      <c r="E7" s="59">
        <f>SUM(E8)</f>
        <v>531378.25</v>
      </c>
      <c r="F7" s="59">
        <f t="shared" ref="F7:I9" si="1">SUM(F8)</f>
        <v>506487</v>
      </c>
      <c r="G7" s="59">
        <f t="shared" si="1"/>
        <v>505599.6</v>
      </c>
      <c r="H7" s="59">
        <f t="shared" si="1"/>
        <v>505599.6</v>
      </c>
      <c r="I7" s="59">
        <f t="shared" si="1"/>
        <v>505599.6</v>
      </c>
      <c r="K7" s="53"/>
      <c r="L7" s="53"/>
    </row>
    <row r="8" spans="1:12" x14ac:dyDescent="0.25">
      <c r="A8" s="160" t="s">
        <v>64</v>
      </c>
      <c r="B8" s="161"/>
      <c r="C8" s="162"/>
      <c r="D8" s="37" t="s">
        <v>65</v>
      </c>
      <c r="E8" s="63">
        <f>SUM(E9)</f>
        <v>531378.25</v>
      </c>
      <c r="F8" s="63">
        <f t="shared" si="1"/>
        <v>506487</v>
      </c>
      <c r="G8" s="63">
        <f t="shared" si="1"/>
        <v>505599.6</v>
      </c>
      <c r="H8" s="63">
        <f t="shared" si="1"/>
        <v>505599.6</v>
      </c>
      <c r="I8" s="63">
        <f t="shared" si="1"/>
        <v>505599.6</v>
      </c>
    </row>
    <row r="9" spans="1:12" x14ac:dyDescent="0.25">
      <c r="A9" s="160" t="s">
        <v>66</v>
      </c>
      <c r="B9" s="161"/>
      <c r="C9" s="162"/>
      <c r="D9" s="39" t="s">
        <v>67</v>
      </c>
      <c r="E9" s="63">
        <f>SUM(E10)</f>
        <v>531378.25</v>
      </c>
      <c r="F9" s="63">
        <f t="shared" si="1"/>
        <v>506487</v>
      </c>
      <c r="G9" s="63">
        <f t="shared" si="1"/>
        <v>505599.6</v>
      </c>
      <c r="H9" s="63">
        <f t="shared" si="1"/>
        <v>505599.6</v>
      </c>
      <c r="I9" s="63">
        <f t="shared" si="1"/>
        <v>505599.6</v>
      </c>
      <c r="L9" s="43"/>
    </row>
    <row r="10" spans="1:12" x14ac:dyDescent="0.25">
      <c r="A10" s="163">
        <v>3</v>
      </c>
      <c r="B10" s="164"/>
      <c r="C10" s="165"/>
      <c r="D10" s="31" t="s">
        <v>23</v>
      </c>
      <c r="E10" s="63">
        <f>SUM(E11,E41,E44)</f>
        <v>531378.25</v>
      </c>
      <c r="F10" s="63">
        <f t="shared" ref="F10:I10" si="2">SUM(F11,F41)</f>
        <v>506487</v>
      </c>
      <c r="G10" s="63">
        <f t="shared" si="2"/>
        <v>505599.6</v>
      </c>
      <c r="H10" s="63">
        <f t="shared" si="2"/>
        <v>505599.6</v>
      </c>
      <c r="I10" s="63">
        <f t="shared" si="2"/>
        <v>505599.6</v>
      </c>
    </row>
    <row r="11" spans="1:12" x14ac:dyDescent="0.25">
      <c r="A11" s="154">
        <v>32</v>
      </c>
      <c r="B11" s="155"/>
      <c r="C11" s="156"/>
      <c r="D11" s="31" t="s">
        <v>36</v>
      </c>
      <c r="E11" s="63">
        <f>SUM(E12,E18,E28,E39)</f>
        <v>524162.05</v>
      </c>
      <c r="F11" s="63">
        <f t="shared" ref="F11:I11" si="3">SUM(F12,F18,F28,F39)</f>
        <v>503287</v>
      </c>
      <c r="G11" s="63">
        <f t="shared" si="3"/>
        <v>505599.6</v>
      </c>
      <c r="H11" s="63">
        <f t="shared" si="3"/>
        <v>505599.6</v>
      </c>
      <c r="I11" s="63">
        <f t="shared" si="3"/>
        <v>505599.6</v>
      </c>
    </row>
    <row r="12" spans="1:12" x14ac:dyDescent="0.25">
      <c r="A12" s="154">
        <v>321</v>
      </c>
      <c r="B12" s="155"/>
      <c r="C12" s="156"/>
      <c r="D12" s="40" t="s">
        <v>68</v>
      </c>
      <c r="E12" s="63">
        <f t="shared" ref="E12:F12" si="4">SUM(E13:E17)</f>
        <v>11388</v>
      </c>
      <c r="F12" s="63">
        <f t="shared" si="4"/>
        <v>21500</v>
      </c>
      <c r="G12" s="63">
        <f>SUM(G13:G17)</f>
        <v>26500</v>
      </c>
      <c r="H12" s="63">
        <f t="shared" ref="H12:I12" si="5">SUM(H13:H17)</f>
        <v>21500</v>
      </c>
      <c r="I12" s="63">
        <f t="shared" si="5"/>
        <v>21500</v>
      </c>
    </row>
    <row r="13" spans="1:12" x14ac:dyDescent="0.25">
      <c r="A13" s="154">
        <v>32111</v>
      </c>
      <c r="B13" s="155"/>
      <c r="C13" s="156"/>
      <c r="D13" s="40" t="s">
        <v>135</v>
      </c>
      <c r="E13" s="63">
        <v>3000</v>
      </c>
      <c r="F13" s="64">
        <v>5000</v>
      </c>
      <c r="G13" s="64">
        <v>5000</v>
      </c>
      <c r="H13" s="64">
        <v>5000</v>
      </c>
      <c r="I13" s="64">
        <v>5000</v>
      </c>
    </row>
    <row r="14" spans="1:12" ht="25.5" x14ac:dyDescent="0.25">
      <c r="A14" s="154">
        <v>32113</v>
      </c>
      <c r="B14" s="155"/>
      <c r="C14" s="156"/>
      <c r="D14" s="41" t="s">
        <v>136</v>
      </c>
      <c r="E14" s="63">
        <v>2040</v>
      </c>
      <c r="F14" s="64">
        <v>5000</v>
      </c>
      <c r="G14" s="64">
        <v>7000</v>
      </c>
      <c r="H14" s="64">
        <v>7000</v>
      </c>
      <c r="I14" s="64">
        <v>7000</v>
      </c>
    </row>
    <row r="15" spans="1:12" ht="25.5" x14ac:dyDescent="0.25">
      <c r="A15" s="154">
        <v>32115</v>
      </c>
      <c r="B15" s="155"/>
      <c r="C15" s="156"/>
      <c r="D15" s="41" t="s">
        <v>137</v>
      </c>
      <c r="E15" s="63">
        <v>5948</v>
      </c>
      <c r="F15" s="64">
        <v>10000</v>
      </c>
      <c r="G15" s="64">
        <v>8000</v>
      </c>
      <c r="H15" s="64">
        <v>8000</v>
      </c>
      <c r="I15" s="64">
        <v>8000</v>
      </c>
    </row>
    <row r="16" spans="1:12" x14ac:dyDescent="0.25">
      <c r="A16" s="154">
        <v>32131</v>
      </c>
      <c r="B16" s="155"/>
      <c r="C16" s="156"/>
      <c r="D16" s="40" t="s">
        <v>138</v>
      </c>
      <c r="E16" s="63">
        <v>400</v>
      </c>
      <c r="F16" s="64">
        <v>1500</v>
      </c>
      <c r="G16" s="64">
        <v>1500</v>
      </c>
      <c r="H16" s="64">
        <v>1500</v>
      </c>
      <c r="I16" s="64">
        <v>1500</v>
      </c>
    </row>
    <row r="17" spans="1:12" x14ac:dyDescent="0.25">
      <c r="A17" s="154">
        <v>32132</v>
      </c>
      <c r="B17" s="155"/>
      <c r="C17" s="156"/>
      <c r="D17" s="52" t="s">
        <v>192</v>
      </c>
      <c r="E17" s="63">
        <v>0</v>
      </c>
      <c r="F17" s="63">
        <v>0</v>
      </c>
      <c r="G17" s="63">
        <v>5000</v>
      </c>
      <c r="H17" s="63">
        <v>0</v>
      </c>
      <c r="I17" s="63">
        <v>0</v>
      </c>
    </row>
    <row r="18" spans="1:12" x14ac:dyDescent="0.25">
      <c r="A18" s="154">
        <v>322</v>
      </c>
      <c r="B18" s="155"/>
      <c r="C18" s="156"/>
      <c r="D18" s="40" t="s">
        <v>69</v>
      </c>
      <c r="E18" s="63">
        <f>SUM(E19:E27)</f>
        <v>340557.09</v>
      </c>
      <c r="F18" s="63">
        <f t="shared" ref="F18:I18" si="6">SUM(F19:F27)</f>
        <v>335700</v>
      </c>
      <c r="G18" s="63">
        <f t="shared" si="6"/>
        <v>338000</v>
      </c>
      <c r="H18" s="63">
        <f t="shared" si="6"/>
        <v>338000</v>
      </c>
      <c r="I18" s="63">
        <f t="shared" si="6"/>
        <v>338000</v>
      </c>
    </row>
    <row r="19" spans="1:12" x14ac:dyDescent="0.25">
      <c r="A19" s="154">
        <v>32211</v>
      </c>
      <c r="B19" s="155"/>
      <c r="C19" s="156"/>
      <c r="D19" s="40" t="s">
        <v>139</v>
      </c>
      <c r="E19" s="63">
        <f>990.5+17292.52</f>
        <v>18283.02</v>
      </c>
      <c r="F19" s="64">
        <v>15200</v>
      </c>
      <c r="G19" s="64">
        <f>15000+1200</f>
        <v>16200</v>
      </c>
      <c r="H19" s="64">
        <v>16200</v>
      </c>
      <c r="I19" s="64">
        <v>16200</v>
      </c>
    </row>
    <row r="20" spans="1:12" ht="25.5" x14ac:dyDescent="0.25">
      <c r="A20" s="154">
        <v>32212</v>
      </c>
      <c r="B20" s="155"/>
      <c r="C20" s="156"/>
      <c r="D20" s="41" t="s">
        <v>140</v>
      </c>
      <c r="E20" s="63">
        <v>3445.94</v>
      </c>
      <c r="F20" s="64">
        <v>3000</v>
      </c>
      <c r="G20" s="64">
        <v>3300</v>
      </c>
      <c r="H20" s="64">
        <v>3300</v>
      </c>
      <c r="I20" s="64">
        <v>3300</v>
      </c>
    </row>
    <row r="21" spans="1:12" ht="25.5" x14ac:dyDescent="0.25">
      <c r="A21" s="154">
        <v>32214</v>
      </c>
      <c r="B21" s="155"/>
      <c r="C21" s="156"/>
      <c r="D21" s="41" t="s">
        <v>141</v>
      </c>
      <c r="E21" s="63">
        <v>13866.35</v>
      </c>
      <c r="F21" s="64">
        <v>16000</v>
      </c>
      <c r="G21" s="64">
        <v>15000</v>
      </c>
      <c r="H21" s="64">
        <v>15000</v>
      </c>
      <c r="I21" s="64">
        <v>15000</v>
      </c>
    </row>
    <row r="22" spans="1:12" ht="25.5" x14ac:dyDescent="0.25">
      <c r="A22" s="154">
        <v>32219</v>
      </c>
      <c r="B22" s="155"/>
      <c r="C22" s="156"/>
      <c r="D22" s="41" t="s">
        <v>142</v>
      </c>
      <c r="E22" s="63">
        <v>7482.33</v>
      </c>
      <c r="F22" s="64">
        <v>10000</v>
      </c>
      <c r="G22" s="64">
        <v>10000</v>
      </c>
      <c r="H22" s="64">
        <v>10000</v>
      </c>
      <c r="I22" s="64">
        <v>10000</v>
      </c>
    </row>
    <row r="23" spans="1:12" x14ac:dyDescent="0.25">
      <c r="A23" s="154">
        <v>32231</v>
      </c>
      <c r="B23" s="155"/>
      <c r="C23" s="156"/>
      <c r="D23" s="41" t="s">
        <v>143</v>
      </c>
      <c r="E23" s="63">
        <v>63343.839999999997</v>
      </c>
      <c r="F23" s="64">
        <v>60000</v>
      </c>
      <c r="G23" s="64">
        <v>60000</v>
      </c>
      <c r="H23" s="64">
        <v>60000</v>
      </c>
      <c r="I23" s="64">
        <v>60000</v>
      </c>
    </row>
    <row r="24" spans="1:12" x14ac:dyDescent="0.25">
      <c r="A24" s="154">
        <v>32233</v>
      </c>
      <c r="B24" s="155"/>
      <c r="C24" s="156"/>
      <c r="D24" s="41" t="s">
        <v>144</v>
      </c>
      <c r="E24" s="63">
        <v>211377.62</v>
      </c>
      <c r="F24" s="64">
        <v>210000</v>
      </c>
      <c r="G24" s="64">
        <v>210000</v>
      </c>
      <c r="H24" s="64">
        <v>210000</v>
      </c>
      <c r="I24" s="64">
        <v>210000</v>
      </c>
    </row>
    <row r="25" spans="1:12" x14ac:dyDescent="0.25">
      <c r="A25" s="154">
        <v>32234</v>
      </c>
      <c r="B25" s="155"/>
      <c r="C25" s="156"/>
      <c r="D25" s="40" t="s">
        <v>145</v>
      </c>
      <c r="E25" s="63">
        <v>2498.83</v>
      </c>
      <c r="F25" s="64">
        <v>2500</v>
      </c>
      <c r="G25" s="64">
        <v>2500</v>
      </c>
      <c r="H25" s="64">
        <v>2500</v>
      </c>
      <c r="I25" s="64">
        <v>2500</v>
      </c>
      <c r="L25" s="43"/>
    </row>
    <row r="26" spans="1:12" ht="25.5" x14ac:dyDescent="0.25">
      <c r="A26" s="154">
        <v>32244</v>
      </c>
      <c r="B26" s="155"/>
      <c r="C26" s="156"/>
      <c r="D26" s="40" t="s">
        <v>146</v>
      </c>
      <c r="E26" s="63">
        <v>17244.009999999998</v>
      </c>
      <c r="F26" s="64">
        <v>15000</v>
      </c>
      <c r="G26" s="64">
        <v>17000</v>
      </c>
      <c r="H26" s="64">
        <v>17000</v>
      </c>
      <c r="I26" s="64">
        <v>17000</v>
      </c>
    </row>
    <row r="27" spans="1:12" ht="25.5" x14ac:dyDescent="0.25">
      <c r="A27" s="154">
        <v>32271</v>
      </c>
      <c r="B27" s="155"/>
      <c r="C27" s="156"/>
      <c r="D27" s="40" t="s">
        <v>73</v>
      </c>
      <c r="E27" s="63">
        <v>3015.15</v>
      </c>
      <c r="F27" s="64">
        <v>4000</v>
      </c>
      <c r="G27" s="64">
        <v>4000</v>
      </c>
      <c r="H27" s="64">
        <v>4000</v>
      </c>
      <c r="I27" s="64">
        <v>4000</v>
      </c>
      <c r="L27" s="43"/>
    </row>
    <row r="28" spans="1:12" x14ac:dyDescent="0.25">
      <c r="A28" s="154">
        <v>323</v>
      </c>
      <c r="B28" s="155"/>
      <c r="C28" s="156"/>
      <c r="D28" s="40" t="s">
        <v>70</v>
      </c>
      <c r="E28" s="63">
        <f>SUM(E29:E38)</f>
        <v>142430.13999999998</v>
      </c>
      <c r="F28" s="63">
        <f t="shared" ref="F28:I28" si="7">SUM(F29:F38)</f>
        <v>131117</v>
      </c>
      <c r="G28" s="63">
        <f t="shared" si="7"/>
        <v>120559.6</v>
      </c>
      <c r="H28" s="63">
        <f t="shared" si="7"/>
        <v>120559.6</v>
      </c>
      <c r="I28" s="63">
        <f t="shared" si="7"/>
        <v>120559.6</v>
      </c>
    </row>
    <row r="29" spans="1:12" x14ac:dyDescent="0.25">
      <c r="A29" s="154">
        <v>32311</v>
      </c>
      <c r="B29" s="155"/>
      <c r="C29" s="156"/>
      <c r="D29" s="40" t="s">
        <v>147</v>
      </c>
      <c r="E29" s="63">
        <v>17975.37</v>
      </c>
      <c r="F29" s="64">
        <v>18000</v>
      </c>
      <c r="G29" s="64">
        <v>18000</v>
      </c>
      <c r="H29" s="64">
        <v>18000</v>
      </c>
      <c r="I29" s="64">
        <v>18000</v>
      </c>
    </row>
    <row r="30" spans="1:12" x14ac:dyDescent="0.25">
      <c r="A30" s="154">
        <v>32313</v>
      </c>
      <c r="B30" s="155"/>
      <c r="C30" s="156"/>
      <c r="D30" s="41" t="s">
        <v>148</v>
      </c>
      <c r="E30" s="63">
        <v>2292.79</v>
      </c>
      <c r="F30" s="64">
        <v>3000</v>
      </c>
      <c r="G30" s="64">
        <v>2000</v>
      </c>
      <c r="H30" s="64">
        <v>2000</v>
      </c>
      <c r="I30" s="64">
        <v>2000</v>
      </c>
    </row>
    <row r="31" spans="1:12" ht="25.5" x14ac:dyDescent="0.25">
      <c r="A31" s="154">
        <v>32329</v>
      </c>
      <c r="B31" s="155"/>
      <c r="C31" s="156"/>
      <c r="D31" s="40" t="s">
        <v>149</v>
      </c>
      <c r="E31" s="63">
        <f>22511.32+40437.5</f>
        <v>62948.82</v>
      </c>
      <c r="F31" s="64">
        <v>42000</v>
      </c>
      <c r="G31" s="64">
        <f>15000+22000</f>
        <v>37000</v>
      </c>
      <c r="H31" s="64">
        <v>37000</v>
      </c>
      <c r="I31" s="64">
        <v>37000</v>
      </c>
    </row>
    <row r="32" spans="1:12" x14ac:dyDescent="0.25">
      <c r="A32" s="154">
        <v>32341</v>
      </c>
      <c r="B32" s="155"/>
      <c r="C32" s="156"/>
      <c r="D32" s="40" t="s">
        <v>150</v>
      </c>
      <c r="E32" s="63">
        <v>16929.87</v>
      </c>
      <c r="F32" s="64">
        <v>16000</v>
      </c>
      <c r="G32" s="64">
        <v>16000</v>
      </c>
      <c r="H32" s="64">
        <v>16000</v>
      </c>
      <c r="I32" s="64">
        <v>16000</v>
      </c>
    </row>
    <row r="33" spans="1:11" x14ac:dyDescent="0.25">
      <c r="A33" s="154">
        <v>32342</v>
      </c>
      <c r="B33" s="155"/>
      <c r="C33" s="156"/>
      <c r="D33" s="41" t="s">
        <v>151</v>
      </c>
      <c r="E33" s="63">
        <v>11169.04</v>
      </c>
      <c r="F33" s="64">
        <v>10000</v>
      </c>
      <c r="G33" s="64">
        <v>7000</v>
      </c>
      <c r="H33" s="64">
        <v>7000</v>
      </c>
      <c r="I33" s="64">
        <v>7000</v>
      </c>
    </row>
    <row r="34" spans="1:11" x14ac:dyDescent="0.25">
      <c r="A34" s="154">
        <v>32349</v>
      </c>
      <c r="B34" s="155"/>
      <c r="C34" s="156"/>
      <c r="D34" s="41" t="s">
        <v>158</v>
      </c>
      <c r="E34" s="63">
        <v>8412</v>
      </c>
      <c r="F34" s="64">
        <v>8412</v>
      </c>
      <c r="G34" s="64">
        <v>8412</v>
      </c>
      <c r="H34" s="64">
        <v>8412</v>
      </c>
      <c r="I34" s="64">
        <v>8412</v>
      </c>
    </row>
    <row r="35" spans="1:11" ht="25.5" x14ac:dyDescent="0.25">
      <c r="A35" s="154">
        <v>32361</v>
      </c>
      <c r="B35" s="155"/>
      <c r="C35" s="156"/>
      <c r="D35" s="40" t="s">
        <v>152</v>
      </c>
      <c r="E35" s="63">
        <v>10330</v>
      </c>
      <c r="F35" s="64">
        <v>10330</v>
      </c>
      <c r="G35" s="64">
        <v>10660</v>
      </c>
      <c r="H35" s="64">
        <v>10660</v>
      </c>
      <c r="I35" s="64">
        <v>10660</v>
      </c>
    </row>
    <row r="36" spans="1:11" x14ac:dyDescent="0.25">
      <c r="A36" s="154">
        <v>32369</v>
      </c>
      <c r="B36" s="155"/>
      <c r="C36" s="156"/>
      <c r="D36" s="41" t="s">
        <v>153</v>
      </c>
      <c r="E36" s="63">
        <v>4472.25</v>
      </c>
      <c r="F36" s="64">
        <v>3500</v>
      </c>
      <c r="G36" s="64">
        <v>4000</v>
      </c>
      <c r="H36" s="64">
        <v>4000</v>
      </c>
      <c r="I36" s="64">
        <v>4000</v>
      </c>
    </row>
    <row r="37" spans="1:11" x14ac:dyDescent="0.25">
      <c r="A37" s="154">
        <v>32389</v>
      </c>
      <c r="B37" s="155"/>
      <c r="C37" s="156"/>
      <c r="D37" s="40" t="s">
        <v>154</v>
      </c>
      <c r="E37" s="63">
        <v>1500</v>
      </c>
      <c r="F37" s="64">
        <v>16875</v>
      </c>
      <c r="G37" s="64">
        <v>17487.599999999999</v>
      </c>
      <c r="H37" s="64">
        <v>17487.599999999999</v>
      </c>
      <c r="I37" s="64">
        <v>17487.599999999999</v>
      </c>
    </row>
    <row r="38" spans="1:11" x14ac:dyDescent="0.25">
      <c r="A38" s="154">
        <v>32399</v>
      </c>
      <c r="B38" s="155"/>
      <c r="C38" s="156"/>
      <c r="D38" s="40" t="s">
        <v>155</v>
      </c>
      <c r="E38" s="63">
        <v>6400</v>
      </c>
      <c r="F38" s="64">
        <v>3000</v>
      </c>
      <c r="G38" s="64">
        <v>0</v>
      </c>
      <c r="H38" s="64">
        <v>0</v>
      </c>
      <c r="I38" s="64">
        <v>0</v>
      </c>
    </row>
    <row r="39" spans="1:11" ht="25.5" x14ac:dyDescent="0.25">
      <c r="A39" s="154">
        <v>329</v>
      </c>
      <c r="B39" s="155"/>
      <c r="C39" s="156"/>
      <c r="D39" s="40" t="s">
        <v>71</v>
      </c>
      <c r="E39" s="63">
        <f>SUM(E40)</f>
        <v>29786.82</v>
      </c>
      <c r="F39" s="63">
        <f t="shared" ref="F39:I39" si="8">SUM(F40)</f>
        <v>14970</v>
      </c>
      <c r="G39" s="63">
        <f t="shared" si="8"/>
        <v>20540</v>
      </c>
      <c r="H39" s="63">
        <f t="shared" si="8"/>
        <v>25540</v>
      </c>
      <c r="I39" s="63">
        <f t="shared" si="8"/>
        <v>25540</v>
      </c>
    </row>
    <row r="40" spans="1:11" ht="25.5" x14ac:dyDescent="0.25">
      <c r="A40" s="154">
        <v>32999</v>
      </c>
      <c r="B40" s="155"/>
      <c r="C40" s="156"/>
      <c r="D40" s="40" t="s">
        <v>71</v>
      </c>
      <c r="E40" s="63">
        <v>29786.82</v>
      </c>
      <c r="F40" s="64">
        <v>14970</v>
      </c>
      <c r="G40" s="64">
        <v>20540</v>
      </c>
      <c r="H40" s="64">
        <v>25540</v>
      </c>
      <c r="I40" s="64">
        <v>25540</v>
      </c>
    </row>
    <row r="41" spans="1:11" x14ac:dyDescent="0.25">
      <c r="A41" s="154">
        <v>34</v>
      </c>
      <c r="B41" s="155"/>
      <c r="C41" s="156"/>
      <c r="D41" s="40" t="s">
        <v>74</v>
      </c>
      <c r="E41" s="63">
        <f>SUM(E42)</f>
        <v>3416.2</v>
      </c>
      <c r="F41" s="63">
        <f t="shared" ref="F41:I42" si="9">SUM(F42)</f>
        <v>3200</v>
      </c>
      <c r="G41" s="63">
        <f t="shared" si="9"/>
        <v>0</v>
      </c>
      <c r="H41" s="63">
        <f t="shared" si="9"/>
        <v>0</v>
      </c>
      <c r="I41" s="63">
        <f t="shared" si="9"/>
        <v>0</v>
      </c>
    </row>
    <row r="42" spans="1:11" x14ac:dyDescent="0.25">
      <c r="A42" s="154">
        <v>343</v>
      </c>
      <c r="B42" s="155"/>
      <c r="C42" s="156"/>
      <c r="D42" s="40" t="s">
        <v>72</v>
      </c>
      <c r="E42" s="63">
        <f>SUM(E43)</f>
        <v>3416.2</v>
      </c>
      <c r="F42" s="63">
        <f t="shared" si="9"/>
        <v>3200</v>
      </c>
      <c r="G42" s="63">
        <f t="shared" si="9"/>
        <v>0</v>
      </c>
      <c r="H42" s="63">
        <f t="shared" si="9"/>
        <v>0</v>
      </c>
      <c r="I42" s="63">
        <f t="shared" si="9"/>
        <v>0</v>
      </c>
    </row>
    <row r="43" spans="1:11" x14ac:dyDescent="0.25">
      <c r="A43" s="154">
        <v>34312</v>
      </c>
      <c r="B43" s="155"/>
      <c r="C43" s="156"/>
      <c r="D43" s="40" t="s">
        <v>156</v>
      </c>
      <c r="E43" s="63">
        <v>3416.2</v>
      </c>
      <c r="F43" s="64">
        <v>3200</v>
      </c>
      <c r="G43" s="64">
        <v>0</v>
      </c>
      <c r="H43" s="64">
        <v>0</v>
      </c>
      <c r="I43" s="65">
        <v>0</v>
      </c>
    </row>
    <row r="44" spans="1:11" ht="38.25" x14ac:dyDescent="0.25">
      <c r="A44" s="154">
        <v>37</v>
      </c>
      <c r="B44" s="155"/>
      <c r="C44" s="156"/>
      <c r="D44" s="40" t="s">
        <v>103</v>
      </c>
      <c r="E44" s="63">
        <f>SUM(E45)</f>
        <v>3800</v>
      </c>
      <c r="F44" s="63">
        <f t="shared" ref="F44:I45" si="10">SUM(F45)</f>
        <v>0</v>
      </c>
      <c r="G44" s="63">
        <f t="shared" si="10"/>
        <v>0</v>
      </c>
      <c r="H44" s="63">
        <f t="shared" si="10"/>
        <v>0</v>
      </c>
      <c r="I44" s="63">
        <f t="shared" si="10"/>
        <v>0</v>
      </c>
    </row>
    <row r="45" spans="1:11" ht="25.5" x14ac:dyDescent="0.25">
      <c r="A45" s="154">
        <v>372</v>
      </c>
      <c r="B45" s="155"/>
      <c r="C45" s="156"/>
      <c r="D45" s="40" t="s">
        <v>97</v>
      </c>
      <c r="E45" s="63">
        <f>SUM(E46)</f>
        <v>3800</v>
      </c>
      <c r="F45" s="63">
        <f t="shared" si="10"/>
        <v>0</v>
      </c>
      <c r="G45" s="63">
        <f t="shared" si="10"/>
        <v>0</v>
      </c>
      <c r="H45" s="63">
        <f t="shared" si="10"/>
        <v>0</v>
      </c>
      <c r="I45" s="63">
        <f t="shared" si="10"/>
        <v>0</v>
      </c>
    </row>
    <row r="46" spans="1:11" ht="25.5" x14ac:dyDescent="0.25">
      <c r="A46" s="154">
        <v>37229</v>
      </c>
      <c r="B46" s="155"/>
      <c r="C46" s="156"/>
      <c r="D46" s="40" t="s">
        <v>157</v>
      </c>
      <c r="E46" s="63">
        <v>3800</v>
      </c>
      <c r="F46" s="64"/>
      <c r="G46" s="64">
        <v>0</v>
      </c>
      <c r="H46" s="64">
        <v>0</v>
      </c>
      <c r="I46" s="65">
        <v>0</v>
      </c>
    </row>
    <row r="47" spans="1:11" s="45" customFormat="1" ht="25.5" x14ac:dyDescent="0.25">
      <c r="A47" s="157" t="s">
        <v>75</v>
      </c>
      <c r="B47" s="158"/>
      <c r="C47" s="159"/>
      <c r="D47" s="38" t="s">
        <v>76</v>
      </c>
      <c r="E47" s="59">
        <f>SUM(E48)</f>
        <v>9100.0300000000007</v>
      </c>
      <c r="F47" s="59">
        <f t="shared" ref="F47:I49" si="11">SUM(F48)</f>
        <v>0</v>
      </c>
      <c r="G47" s="59">
        <f t="shared" si="11"/>
        <v>0</v>
      </c>
      <c r="H47" s="59">
        <f t="shared" si="11"/>
        <v>0</v>
      </c>
      <c r="I47" s="59">
        <f t="shared" si="11"/>
        <v>0</v>
      </c>
      <c r="K47" s="53"/>
    </row>
    <row r="48" spans="1:11" x14ac:dyDescent="0.25">
      <c r="A48" s="160" t="s">
        <v>64</v>
      </c>
      <c r="B48" s="161"/>
      <c r="C48" s="162"/>
      <c r="D48" s="39" t="s">
        <v>65</v>
      </c>
      <c r="E48" s="63">
        <f>SUM(E49)</f>
        <v>9100.0300000000007</v>
      </c>
      <c r="F48" s="63">
        <f t="shared" si="11"/>
        <v>0</v>
      </c>
      <c r="G48" s="63">
        <f t="shared" si="11"/>
        <v>0</v>
      </c>
      <c r="H48" s="63">
        <f t="shared" si="11"/>
        <v>0</v>
      </c>
      <c r="I48" s="63">
        <f t="shared" si="11"/>
        <v>0</v>
      </c>
    </row>
    <row r="49" spans="1:12" x14ac:dyDescent="0.25">
      <c r="A49" s="160" t="s">
        <v>66</v>
      </c>
      <c r="B49" s="161"/>
      <c r="C49" s="162"/>
      <c r="D49" s="39" t="s">
        <v>67</v>
      </c>
      <c r="E49" s="63">
        <f>SUM(E50)</f>
        <v>9100.0300000000007</v>
      </c>
      <c r="F49" s="63">
        <f t="shared" si="11"/>
        <v>0</v>
      </c>
      <c r="G49" s="63">
        <f t="shared" si="11"/>
        <v>0</v>
      </c>
      <c r="H49" s="63">
        <f t="shared" si="11"/>
        <v>0</v>
      </c>
      <c r="I49" s="63">
        <f t="shared" si="11"/>
        <v>0</v>
      </c>
    </row>
    <row r="50" spans="1:12" x14ac:dyDescent="0.25">
      <c r="A50" s="163">
        <v>3</v>
      </c>
      <c r="B50" s="164"/>
      <c r="C50" s="165"/>
      <c r="D50" s="40" t="s">
        <v>23</v>
      </c>
      <c r="E50" s="63">
        <f>SUM(E51)</f>
        <v>9100.0300000000007</v>
      </c>
      <c r="F50" s="63">
        <f t="shared" ref="F50:I50" si="12">SUM(F51)</f>
        <v>0</v>
      </c>
      <c r="G50" s="63">
        <f t="shared" si="12"/>
        <v>0</v>
      </c>
      <c r="H50" s="63">
        <f t="shared" si="12"/>
        <v>0</v>
      </c>
      <c r="I50" s="63">
        <f t="shared" si="12"/>
        <v>0</v>
      </c>
    </row>
    <row r="51" spans="1:12" x14ac:dyDescent="0.25">
      <c r="A51" s="154">
        <v>323</v>
      </c>
      <c r="B51" s="155"/>
      <c r="C51" s="156"/>
      <c r="D51" s="40" t="s">
        <v>70</v>
      </c>
      <c r="E51" s="63">
        <f>SUM(E52:E52)</f>
        <v>9100.0300000000007</v>
      </c>
      <c r="F51" s="63">
        <f t="shared" ref="F51:I51" si="13">SUM(F52:F52)</f>
        <v>0</v>
      </c>
      <c r="G51" s="63">
        <f t="shared" si="13"/>
        <v>0</v>
      </c>
      <c r="H51" s="63">
        <f t="shared" si="13"/>
        <v>0</v>
      </c>
      <c r="I51" s="63">
        <f t="shared" si="13"/>
        <v>0</v>
      </c>
    </row>
    <row r="52" spans="1:12" ht="25.5" x14ac:dyDescent="0.25">
      <c r="A52" s="154">
        <v>32329</v>
      </c>
      <c r="B52" s="155"/>
      <c r="C52" s="156"/>
      <c r="D52" s="40" t="s">
        <v>149</v>
      </c>
      <c r="E52" s="63">
        <v>9100.0300000000007</v>
      </c>
      <c r="F52" s="64">
        <v>0</v>
      </c>
      <c r="G52" s="64">
        <v>0</v>
      </c>
      <c r="H52" s="64">
        <v>0</v>
      </c>
      <c r="I52" s="65">
        <v>0</v>
      </c>
    </row>
    <row r="53" spans="1:12" s="45" customFormat="1" ht="25.5" x14ac:dyDescent="0.25">
      <c r="A53" s="157" t="s">
        <v>77</v>
      </c>
      <c r="B53" s="158"/>
      <c r="C53" s="159"/>
      <c r="D53" s="38" t="s">
        <v>78</v>
      </c>
      <c r="E53" s="59">
        <f>SUM(E60,E54)</f>
        <v>7977.16</v>
      </c>
      <c r="F53" s="59">
        <f t="shared" ref="F53:I53" si="14">SUM(F60,F54)</f>
        <v>0</v>
      </c>
      <c r="G53" s="59">
        <f t="shared" si="14"/>
        <v>0</v>
      </c>
      <c r="H53" s="59">
        <f t="shared" si="14"/>
        <v>0</v>
      </c>
      <c r="I53" s="59">
        <f t="shared" si="14"/>
        <v>0</v>
      </c>
      <c r="K53" s="53"/>
    </row>
    <row r="54" spans="1:12" s="45" customFormat="1" ht="38.25" x14ac:dyDescent="0.25">
      <c r="A54" s="157" t="s">
        <v>105</v>
      </c>
      <c r="B54" s="158"/>
      <c r="C54" s="159"/>
      <c r="D54" s="38" t="s">
        <v>106</v>
      </c>
      <c r="E54" s="59">
        <f>SUM(E55)</f>
        <v>7977.16</v>
      </c>
      <c r="F54" s="59">
        <f t="shared" ref="F54:I58" si="15">SUM(F55)</f>
        <v>0</v>
      </c>
      <c r="G54" s="59">
        <f t="shared" si="15"/>
        <v>0</v>
      </c>
      <c r="H54" s="59">
        <f t="shared" si="15"/>
        <v>0</v>
      </c>
      <c r="I54" s="59">
        <f t="shared" si="15"/>
        <v>0</v>
      </c>
      <c r="K54" s="53"/>
    </row>
    <row r="55" spans="1:12" x14ac:dyDescent="0.25">
      <c r="A55" s="160" t="s">
        <v>81</v>
      </c>
      <c r="B55" s="161"/>
      <c r="C55" s="162"/>
      <c r="D55" s="39" t="s">
        <v>20</v>
      </c>
      <c r="E55" s="63">
        <f>SUM(E56)</f>
        <v>7977.16</v>
      </c>
      <c r="F55" s="63">
        <f t="shared" si="15"/>
        <v>0</v>
      </c>
      <c r="G55" s="63">
        <f t="shared" si="15"/>
        <v>0</v>
      </c>
      <c r="H55" s="63">
        <f t="shared" si="15"/>
        <v>0</v>
      </c>
      <c r="I55" s="63">
        <f t="shared" si="15"/>
        <v>0</v>
      </c>
      <c r="L55" s="43"/>
    </row>
    <row r="56" spans="1:12" x14ac:dyDescent="0.25">
      <c r="A56" s="160" t="s">
        <v>82</v>
      </c>
      <c r="B56" s="161"/>
      <c r="C56" s="162"/>
      <c r="D56" s="39" t="s">
        <v>20</v>
      </c>
      <c r="E56" s="63">
        <f>SUM(E57)</f>
        <v>7977.16</v>
      </c>
      <c r="F56" s="63">
        <f t="shared" si="15"/>
        <v>0</v>
      </c>
      <c r="G56" s="63">
        <f t="shared" si="15"/>
        <v>0</v>
      </c>
      <c r="H56" s="63">
        <f t="shared" si="15"/>
        <v>0</v>
      </c>
      <c r="I56" s="63">
        <f t="shared" si="15"/>
        <v>0</v>
      </c>
    </row>
    <row r="57" spans="1:12" x14ac:dyDescent="0.25">
      <c r="A57" s="163">
        <v>3</v>
      </c>
      <c r="B57" s="164"/>
      <c r="C57" s="165"/>
      <c r="D57" s="40" t="s">
        <v>23</v>
      </c>
      <c r="E57" s="63">
        <f>SUM(E58)</f>
        <v>7977.16</v>
      </c>
      <c r="F57" s="63">
        <f t="shared" si="15"/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</row>
    <row r="58" spans="1:12" ht="25.5" x14ac:dyDescent="0.25">
      <c r="A58" s="154">
        <v>372</v>
      </c>
      <c r="B58" s="155"/>
      <c r="C58" s="156"/>
      <c r="D58" s="40" t="s">
        <v>97</v>
      </c>
      <c r="E58" s="63">
        <f>SUM(E59)</f>
        <v>7977.16</v>
      </c>
      <c r="F58" s="63">
        <f t="shared" si="15"/>
        <v>0</v>
      </c>
      <c r="G58" s="63">
        <f t="shared" si="15"/>
        <v>0</v>
      </c>
      <c r="H58" s="63">
        <f t="shared" si="15"/>
        <v>0</v>
      </c>
      <c r="I58" s="63">
        <f t="shared" si="15"/>
        <v>0</v>
      </c>
    </row>
    <row r="59" spans="1:12" ht="25.5" x14ac:dyDescent="0.25">
      <c r="A59" s="154">
        <v>37229</v>
      </c>
      <c r="B59" s="155"/>
      <c r="C59" s="156"/>
      <c r="D59" s="41" t="s">
        <v>157</v>
      </c>
      <c r="E59" s="63">
        <v>7977.16</v>
      </c>
      <c r="F59" s="64">
        <v>0</v>
      </c>
      <c r="G59" s="64">
        <v>0</v>
      </c>
      <c r="H59" s="64">
        <v>0</v>
      </c>
      <c r="I59" s="65">
        <v>0</v>
      </c>
    </row>
    <row r="60" spans="1:12" s="45" customFormat="1" ht="25.5" x14ac:dyDescent="0.25">
      <c r="A60" s="157" t="s">
        <v>79</v>
      </c>
      <c r="B60" s="158"/>
      <c r="C60" s="159"/>
      <c r="D60" s="38" t="s">
        <v>80</v>
      </c>
      <c r="E60" s="59">
        <f>SUM(E61)</f>
        <v>0</v>
      </c>
      <c r="F60" s="59">
        <f t="shared" ref="F60:I64" si="16">SUM(F61)</f>
        <v>0</v>
      </c>
      <c r="G60" s="59">
        <f t="shared" si="16"/>
        <v>0</v>
      </c>
      <c r="H60" s="59">
        <f t="shared" si="16"/>
        <v>0</v>
      </c>
      <c r="I60" s="59">
        <f t="shared" si="16"/>
        <v>0</v>
      </c>
      <c r="K60" s="53"/>
    </row>
    <row r="61" spans="1:12" x14ac:dyDescent="0.25">
      <c r="A61" s="160" t="s">
        <v>81</v>
      </c>
      <c r="B61" s="161"/>
      <c r="C61" s="162"/>
      <c r="D61" s="39" t="s">
        <v>20</v>
      </c>
      <c r="E61" s="63">
        <f>SUM(E62)</f>
        <v>0</v>
      </c>
      <c r="F61" s="63">
        <f t="shared" si="16"/>
        <v>0</v>
      </c>
      <c r="G61" s="63">
        <f t="shared" si="16"/>
        <v>0</v>
      </c>
      <c r="H61" s="63">
        <f t="shared" si="16"/>
        <v>0</v>
      </c>
      <c r="I61" s="63">
        <f t="shared" si="16"/>
        <v>0</v>
      </c>
      <c r="L61" s="43"/>
    </row>
    <row r="62" spans="1:12" x14ac:dyDescent="0.25">
      <c r="A62" s="160" t="s">
        <v>82</v>
      </c>
      <c r="B62" s="161"/>
      <c r="C62" s="162"/>
      <c r="D62" s="39" t="s">
        <v>20</v>
      </c>
      <c r="E62" s="63">
        <f>SUM(E63)</f>
        <v>0</v>
      </c>
      <c r="F62" s="63">
        <f t="shared" si="16"/>
        <v>0</v>
      </c>
      <c r="G62" s="63">
        <f t="shared" si="16"/>
        <v>0</v>
      </c>
      <c r="H62" s="63">
        <f t="shared" si="16"/>
        <v>0</v>
      </c>
      <c r="I62" s="63">
        <f t="shared" si="16"/>
        <v>0</v>
      </c>
    </row>
    <row r="63" spans="1:12" x14ac:dyDescent="0.25">
      <c r="A63" s="163">
        <v>3</v>
      </c>
      <c r="B63" s="164"/>
      <c r="C63" s="165"/>
      <c r="D63" s="40" t="s">
        <v>23</v>
      </c>
      <c r="E63" s="63">
        <f>SUM(E64)</f>
        <v>0</v>
      </c>
      <c r="F63" s="63">
        <f t="shared" si="16"/>
        <v>0</v>
      </c>
      <c r="G63" s="63">
        <f t="shared" si="16"/>
        <v>0</v>
      </c>
      <c r="H63" s="63">
        <f t="shared" si="16"/>
        <v>0</v>
      </c>
      <c r="I63" s="63">
        <f t="shared" si="16"/>
        <v>0</v>
      </c>
    </row>
    <row r="64" spans="1:12" x14ac:dyDescent="0.25">
      <c r="A64" s="154">
        <v>312</v>
      </c>
      <c r="B64" s="155"/>
      <c r="C64" s="156"/>
      <c r="D64" s="40" t="s">
        <v>83</v>
      </c>
      <c r="E64" s="63">
        <f>SUM(E65)</f>
        <v>0</v>
      </c>
      <c r="F64" s="63">
        <f t="shared" si="16"/>
        <v>0</v>
      </c>
      <c r="G64" s="63">
        <f t="shared" si="16"/>
        <v>0</v>
      </c>
      <c r="H64" s="63">
        <f t="shared" si="16"/>
        <v>0</v>
      </c>
      <c r="I64" s="63">
        <f t="shared" si="16"/>
        <v>0</v>
      </c>
    </row>
    <row r="65" spans="1:11" x14ac:dyDescent="0.25">
      <c r="A65" s="154">
        <v>31212</v>
      </c>
      <c r="B65" s="155"/>
      <c r="C65" s="156"/>
      <c r="D65" s="40" t="s">
        <v>130</v>
      </c>
      <c r="E65" s="63">
        <v>0</v>
      </c>
      <c r="F65" s="64">
        <v>0</v>
      </c>
      <c r="G65" s="64">
        <v>0</v>
      </c>
      <c r="H65" s="64">
        <v>0</v>
      </c>
      <c r="I65" s="64">
        <v>0</v>
      </c>
    </row>
    <row r="66" spans="1:11" s="45" customFormat="1" ht="38.25" x14ac:dyDescent="0.25">
      <c r="A66" s="157" t="s">
        <v>85</v>
      </c>
      <c r="B66" s="158"/>
      <c r="C66" s="159"/>
      <c r="D66" s="38" t="s">
        <v>86</v>
      </c>
      <c r="E66" s="59">
        <f>SUM(E67)</f>
        <v>7142559.8199999984</v>
      </c>
      <c r="F66" s="59">
        <f t="shared" ref="F66:I69" si="17">SUM(F67)</f>
        <v>8286520</v>
      </c>
      <c r="G66" s="59">
        <f>SUM(G67,G145,G161,G140)</f>
        <v>8064011.7300000004</v>
      </c>
      <c r="H66" s="59">
        <f t="shared" ref="H66:I66" si="18">SUM(H67,H145,H161,H140)</f>
        <v>8145900</v>
      </c>
      <c r="I66" s="59">
        <f t="shared" si="18"/>
        <v>8132900</v>
      </c>
      <c r="K66" s="53"/>
    </row>
    <row r="67" spans="1:11" s="45" customFormat="1" ht="25.5" x14ac:dyDescent="0.25">
      <c r="A67" s="157" t="s">
        <v>87</v>
      </c>
      <c r="B67" s="158"/>
      <c r="C67" s="159"/>
      <c r="D67" s="38" t="s">
        <v>88</v>
      </c>
      <c r="E67" s="59">
        <f>SUM(E68)</f>
        <v>7142559.8199999984</v>
      </c>
      <c r="F67" s="59">
        <f t="shared" si="17"/>
        <v>8286520</v>
      </c>
      <c r="G67" s="59">
        <f>SUM(G68)</f>
        <v>7916400</v>
      </c>
      <c r="H67" s="59">
        <f t="shared" si="17"/>
        <v>7911900</v>
      </c>
      <c r="I67" s="59">
        <f t="shared" si="17"/>
        <v>7898900</v>
      </c>
      <c r="K67" s="53"/>
    </row>
    <row r="68" spans="1:11" x14ac:dyDescent="0.25">
      <c r="A68" s="160" t="s">
        <v>64</v>
      </c>
      <c r="B68" s="161"/>
      <c r="C68" s="162"/>
      <c r="D68" s="39" t="s">
        <v>65</v>
      </c>
      <c r="E68" s="63">
        <f>SUM(E69)</f>
        <v>7142559.8199999984</v>
      </c>
      <c r="F68" s="63">
        <f t="shared" si="17"/>
        <v>8286520</v>
      </c>
      <c r="G68" s="63">
        <f t="shared" si="17"/>
        <v>7916400</v>
      </c>
      <c r="H68" s="63">
        <f t="shared" si="17"/>
        <v>7911900</v>
      </c>
      <c r="I68" s="63">
        <f t="shared" si="17"/>
        <v>7898900</v>
      </c>
    </row>
    <row r="69" spans="1:11" ht="25.5" x14ac:dyDescent="0.25">
      <c r="A69" s="160" t="s">
        <v>89</v>
      </c>
      <c r="B69" s="161"/>
      <c r="C69" s="162"/>
      <c r="D69" s="39" t="s">
        <v>90</v>
      </c>
      <c r="E69" s="63">
        <f>SUM(E70)</f>
        <v>7142559.8199999984</v>
      </c>
      <c r="F69" s="63">
        <f t="shared" si="17"/>
        <v>8286520</v>
      </c>
      <c r="G69" s="63">
        <f>SUM(G70)</f>
        <v>7916400</v>
      </c>
      <c r="H69" s="63">
        <f t="shared" si="17"/>
        <v>7911900</v>
      </c>
      <c r="I69" s="63">
        <f t="shared" si="17"/>
        <v>7898900</v>
      </c>
    </row>
    <row r="70" spans="1:11" x14ac:dyDescent="0.25">
      <c r="A70" s="163">
        <v>3</v>
      </c>
      <c r="B70" s="164"/>
      <c r="C70" s="165"/>
      <c r="D70" s="40" t="s">
        <v>23</v>
      </c>
      <c r="E70" s="63">
        <f>SUM(E71,E84,E114,E118,E123,E126)</f>
        <v>7142559.8199999984</v>
      </c>
      <c r="F70" s="63">
        <f>SUM(F71,F84,F114,F118,F123,F126)</f>
        <v>8286520</v>
      </c>
      <c r="G70" s="63">
        <f>SUM(G71,G84,G114,G118,G123,G126)</f>
        <v>7916400</v>
      </c>
      <c r="H70" s="63">
        <f>SUM(H71,H84,H114,H118,H123,H126)</f>
        <v>7911900</v>
      </c>
      <c r="I70" s="63">
        <f>SUM(I71,I84,I114,I118,I123,I126)</f>
        <v>7898900</v>
      </c>
    </row>
    <row r="71" spans="1:11" x14ac:dyDescent="0.25">
      <c r="A71" s="154">
        <v>31</v>
      </c>
      <c r="B71" s="155"/>
      <c r="C71" s="156"/>
      <c r="D71" s="40" t="s">
        <v>24</v>
      </c>
      <c r="E71" s="63">
        <f>SUM(E72,E76,E82)</f>
        <v>6428824.709999999</v>
      </c>
      <c r="F71" s="63">
        <f>SUM(F72,F76,F82)</f>
        <v>7157000</v>
      </c>
      <c r="G71" s="63">
        <f t="shared" ref="G71:I71" si="19">SUM(G72,G76,G82)</f>
        <v>7370500</v>
      </c>
      <c r="H71" s="63">
        <f t="shared" si="19"/>
        <v>7357000</v>
      </c>
      <c r="I71" s="63">
        <f t="shared" si="19"/>
        <v>7364000</v>
      </c>
    </row>
    <row r="72" spans="1:11" x14ac:dyDescent="0.25">
      <c r="A72" s="154">
        <v>311</v>
      </c>
      <c r="B72" s="155"/>
      <c r="C72" s="156"/>
      <c r="D72" s="40" t="s">
        <v>91</v>
      </c>
      <c r="E72" s="63">
        <f>SUM(E73:E75)</f>
        <v>5312240.0999999996</v>
      </c>
      <c r="F72" s="63">
        <f>SUM(F73:F75)</f>
        <v>5920000</v>
      </c>
      <c r="G72" s="63">
        <f>SUM(G73:G75)</f>
        <v>6110000</v>
      </c>
      <c r="H72" s="63">
        <f t="shared" ref="H72:I72" si="20">SUM(H73:H75)</f>
        <v>6110000</v>
      </c>
      <c r="I72" s="63">
        <f t="shared" si="20"/>
        <v>6110000</v>
      </c>
    </row>
    <row r="73" spans="1:11" x14ac:dyDescent="0.25">
      <c r="A73" s="154">
        <v>31111</v>
      </c>
      <c r="B73" s="155"/>
      <c r="C73" s="156"/>
      <c r="D73" s="40" t="s">
        <v>128</v>
      </c>
      <c r="E73" s="63">
        <v>5102580.12</v>
      </c>
      <c r="F73" s="64">
        <v>5725000</v>
      </c>
      <c r="G73" s="64">
        <v>5900000</v>
      </c>
      <c r="H73" s="64">
        <v>5900000</v>
      </c>
      <c r="I73" s="65">
        <v>5900000</v>
      </c>
    </row>
    <row r="74" spans="1:11" x14ac:dyDescent="0.25">
      <c r="A74" s="154">
        <v>31131</v>
      </c>
      <c r="B74" s="155"/>
      <c r="C74" s="156"/>
      <c r="D74" s="40" t="s">
        <v>92</v>
      </c>
      <c r="E74" s="63">
        <v>46503.97</v>
      </c>
      <c r="F74" s="64">
        <v>50000</v>
      </c>
      <c r="G74" s="64">
        <v>60000</v>
      </c>
      <c r="H74" s="64">
        <v>60000</v>
      </c>
      <c r="I74" s="65">
        <v>60000</v>
      </c>
    </row>
    <row r="75" spans="1:11" x14ac:dyDescent="0.25">
      <c r="A75" s="154">
        <v>31141</v>
      </c>
      <c r="B75" s="155"/>
      <c r="C75" s="156"/>
      <c r="D75" s="40" t="s">
        <v>129</v>
      </c>
      <c r="E75" s="63">
        <v>163156.01</v>
      </c>
      <c r="F75" s="64">
        <v>145000</v>
      </c>
      <c r="G75" s="64">
        <v>150000</v>
      </c>
      <c r="H75" s="64">
        <v>150000</v>
      </c>
      <c r="I75" s="65">
        <v>150000</v>
      </c>
    </row>
    <row r="76" spans="1:11" x14ac:dyDescent="0.25">
      <c r="A76" s="154">
        <v>312</v>
      </c>
      <c r="B76" s="155"/>
      <c r="C76" s="156"/>
      <c r="D76" s="40" t="s">
        <v>83</v>
      </c>
      <c r="E76" s="63">
        <f>SUM(E77:E81)</f>
        <v>254164.89</v>
      </c>
      <c r="F76" s="63">
        <f t="shared" ref="F76:I76" si="21">SUM(F77:F81)</f>
        <v>292000</v>
      </c>
      <c r="G76" s="63">
        <f>SUM(G77:G81)</f>
        <v>260500</v>
      </c>
      <c r="H76" s="63">
        <f t="shared" si="21"/>
        <v>247000</v>
      </c>
      <c r="I76" s="63">
        <f t="shared" si="21"/>
        <v>254000</v>
      </c>
    </row>
    <row r="77" spans="1:11" x14ac:dyDescent="0.25">
      <c r="A77" s="154">
        <v>31212</v>
      </c>
      <c r="B77" s="155"/>
      <c r="C77" s="156"/>
      <c r="D77" s="41" t="s">
        <v>130</v>
      </c>
      <c r="E77" s="63">
        <v>94453.19</v>
      </c>
      <c r="F77" s="63">
        <v>48000</v>
      </c>
      <c r="G77" s="63">
        <v>111500</v>
      </c>
      <c r="H77" s="63">
        <v>98000</v>
      </c>
      <c r="I77" s="63">
        <v>105000</v>
      </c>
    </row>
    <row r="78" spans="1:11" x14ac:dyDescent="0.25">
      <c r="A78" s="154">
        <v>31213</v>
      </c>
      <c r="B78" s="155"/>
      <c r="C78" s="156"/>
      <c r="D78" s="41" t="s">
        <v>131</v>
      </c>
      <c r="E78" s="63">
        <v>25800</v>
      </c>
      <c r="F78" s="63">
        <v>27000</v>
      </c>
      <c r="G78" s="63">
        <v>24000</v>
      </c>
      <c r="H78" s="63">
        <v>24000</v>
      </c>
      <c r="I78" s="63">
        <v>24000</v>
      </c>
    </row>
    <row r="79" spans="1:11" ht="25.5" x14ac:dyDescent="0.25">
      <c r="A79" s="154">
        <v>31215</v>
      </c>
      <c r="B79" s="155"/>
      <c r="C79" s="156"/>
      <c r="D79" s="41" t="s">
        <v>132</v>
      </c>
      <c r="E79" s="63">
        <v>18120.07</v>
      </c>
      <c r="F79" s="63">
        <v>15000</v>
      </c>
      <c r="G79" s="63">
        <v>15000</v>
      </c>
      <c r="H79" s="63">
        <v>15000</v>
      </c>
      <c r="I79" s="63">
        <v>15000</v>
      </c>
    </row>
    <row r="80" spans="1:11" x14ac:dyDescent="0.25">
      <c r="A80" s="154">
        <v>31216</v>
      </c>
      <c r="B80" s="155"/>
      <c r="C80" s="156"/>
      <c r="D80" s="41" t="s">
        <v>133</v>
      </c>
      <c r="E80" s="63">
        <v>77500</v>
      </c>
      <c r="F80" s="63">
        <v>80000</v>
      </c>
      <c r="G80" s="63">
        <v>75000</v>
      </c>
      <c r="H80" s="63">
        <v>75000</v>
      </c>
      <c r="I80" s="63">
        <v>75000</v>
      </c>
    </row>
    <row r="81" spans="1:9" ht="25.5" x14ac:dyDescent="0.25">
      <c r="A81" s="154">
        <v>31219</v>
      </c>
      <c r="B81" s="155"/>
      <c r="C81" s="156"/>
      <c r="D81" s="40" t="s">
        <v>134</v>
      </c>
      <c r="E81" s="63">
        <v>38291.629999999997</v>
      </c>
      <c r="F81" s="64">
        <v>122000</v>
      </c>
      <c r="G81" s="64">
        <v>35000</v>
      </c>
      <c r="H81" s="64">
        <v>35000</v>
      </c>
      <c r="I81" s="65">
        <v>35000</v>
      </c>
    </row>
    <row r="82" spans="1:9" x14ac:dyDescent="0.25">
      <c r="A82" s="154">
        <v>313</v>
      </c>
      <c r="B82" s="155"/>
      <c r="C82" s="156"/>
      <c r="D82" s="40" t="s">
        <v>93</v>
      </c>
      <c r="E82" s="63">
        <f>SUM(E83)</f>
        <v>862419.72</v>
      </c>
      <c r="F82" s="63">
        <f t="shared" ref="F82:I82" si="22">SUM(F83)</f>
        <v>945000</v>
      </c>
      <c r="G82" s="63">
        <f>SUM(G83)</f>
        <v>1000000</v>
      </c>
      <c r="H82" s="63">
        <f t="shared" si="22"/>
        <v>1000000</v>
      </c>
      <c r="I82" s="63">
        <f t="shared" si="22"/>
        <v>1000000</v>
      </c>
    </row>
    <row r="83" spans="1:9" ht="25.5" x14ac:dyDescent="0.25">
      <c r="A83" s="154">
        <v>31321</v>
      </c>
      <c r="B83" s="155"/>
      <c r="C83" s="156"/>
      <c r="D83" s="40" t="s">
        <v>94</v>
      </c>
      <c r="E83" s="63">
        <f>862419.72</f>
        <v>862419.72</v>
      </c>
      <c r="F83" s="64">
        <v>945000</v>
      </c>
      <c r="G83" s="64">
        <v>1000000</v>
      </c>
      <c r="H83" s="64">
        <v>1000000</v>
      </c>
      <c r="I83" s="65">
        <v>1000000</v>
      </c>
    </row>
    <row r="84" spans="1:9" x14ac:dyDescent="0.25">
      <c r="A84" s="154">
        <v>32</v>
      </c>
      <c r="B84" s="155"/>
      <c r="C84" s="156"/>
      <c r="D84" s="40" t="s">
        <v>36</v>
      </c>
      <c r="E84" s="63">
        <f>SUM(E85,E92,E99,E109)</f>
        <v>476166.35</v>
      </c>
      <c r="F84" s="63">
        <f>SUM(F85,F92,F99,F109)</f>
        <v>466120</v>
      </c>
      <c r="G84" s="63">
        <f>SUM(G85,G92,G99,G109)</f>
        <v>416620</v>
      </c>
      <c r="H84" s="63">
        <f t="shared" ref="H84:I84" si="23">SUM(H85,H92,H99,H109)</f>
        <v>425620</v>
      </c>
      <c r="I84" s="63">
        <f t="shared" si="23"/>
        <v>405620</v>
      </c>
    </row>
    <row r="85" spans="1:9" x14ac:dyDescent="0.25">
      <c r="A85" s="154">
        <v>321</v>
      </c>
      <c r="B85" s="155"/>
      <c r="C85" s="156"/>
      <c r="D85" s="40" t="s">
        <v>68</v>
      </c>
      <c r="E85" s="63">
        <f>SUM(E86:E91)</f>
        <v>133735.18</v>
      </c>
      <c r="F85" s="63">
        <f>SUM(F86:F91)</f>
        <v>130500</v>
      </c>
      <c r="G85" s="63">
        <f>SUM(G86:G91)</f>
        <v>211000</v>
      </c>
      <c r="H85" s="63">
        <f t="shared" ref="H85:I85" si="24">SUM(H86:H91)</f>
        <v>211000</v>
      </c>
      <c r="I85" s="63">
        <f t="shared" si="24"/>
        <v>211000</v>
      </c>
    </row>
    <row r="86" spans="1:9" x14ac:dyDescent="0.25">
      <c r="A86" s="154">
        <v>32111</v>
      </c>
      <c r="B86" s="155"/>
      <c r="C86" s="156"/>
      <c r="D86" s="40" t="s">
        <v>135</v>
      </c>
      <c r="E86" s="63">
        <v>1700</v>
      </c>
      <c r="F86" s="64">
        <v>2400</v>
      </c>
      <c r="G86" s="64">
        <v>10000</v>
      </c>
      <c r="H86" s="64">
        <v>10000</v>
      </c>
      <c r="I86" s="65">
        <v>10000</v>
      </c>
    </row>
    <row r="87" spans="1:9" ht="25.5" x14ac:dyDescent="0.25">
      <c r="A87" s="154">
        <v>32112</v>
      </c>
      <c r="B87" s="155"/>
      <c r="C87" s="156"/>
      <c r="D87" s="41" t="s">
        <v>159</v>
      </c>
      <c r="E87" s="63">
        <v>1505.48</v>
      </c>
      <c r="F87" s="64"/>
      <c r="G87" s="64"/>
      <c r="H87" s="64"/>
      <c r="I87" s="65"/>
    </row>
    <row r="88" spans="1:9" ht="25.5" x14ac:dyDescent="0.25">
      <c r="A88" s="154">
        <v>32115</v>
      </c>
      <c r="B88" s="155"/>
      <c r="C88" s="156"/>
      <c r="D88" s="41" t="s">
        <v>137</v>
      </c>
      <c r="E88" s="63">
        <v>1998.2</v>
      </c>
      <c r="F88" s="64">
        <v>600</v>
      </c>
      <c r="G88" s="64">
        <v>1000</v>
      </c>
      <c r="H88" s="64">
        <v>1000</v>
      </c>
      <c r="I88" s="65">
        <v>1000</v>
      </c>
    </row>
    <row r="89" spans="1:9" ht="25.5" x14ac:dyDescent="0.25">
      <c r="A89" s="154">
        <v>32116</v>
      </c>
      <c r="B89" s="155"/>
      <c r="C89" s="156"/>
      <c r="D89" s="41" t="s">
        <v>160</v>
      </c>
      <c r="E89" s="63">
        <v>441.6</v>
      </c>
      <c r="F89" s="64"/>
      <c r="G89" s="64"/>
      <c r="H89" s="64"/>
      <c r="I89" s="65"/>
    </row>
    <row r="90" spans="1:9" x14ac:dyDescent="0.25">
      <c r="A90" s="154">
        <v>32117</v>
      </c>
      <c r="B90" s="155"/>
      <c r="C90" s="156"/>
      <c r="D90" s="52" t="s">
        <v>191</v>
      </c>
      <c r="E90" s="63">
        <v>0</v>
      </c>
      <c r="F90" s="64">
        <v>7500</v>
      </c>
      <c r="G90" s="64"/>
      <c r="H90" s="64"/>
      <c r="I90" s="65"/>
    </row>
    <row r="91" spans="1:9" ht="25.5" x14ac:dyDescent="0.25">
      <c r="A91" s="154">
        <v>32121</v>
      </c>
      <c r="B91" s="155"/>
      <c r="C91" s="156"/>
      <c r="D91" s="40" t="s">
        <v>161</v>
      </c>
      <c r="E91" s="63">
        <v>128089.9</v>
      </c>
      <c r="F91" s="64">
        <v>120000</v>
      </c>
      <c r="G91" s="64">
        <v>200000</v>
      </c>
      <c r="H91" s="64">
        <v>200000</v>
      </c>
      <c r="I91" s="64">
        <v>200000</v>
      </c>
    </row>
    <row r="92" spans="1:9" x14ac:dyDescent="0.25">
      <c r="A92" s="154">
        <v>322</v>
      </c>
      <c r="B92" s="155"/>
      <c r="C92" s="156"/>
      <c r="D92" s="40" t="s">
        <v>69</v>
      </c>
      <c r="E92" s="63">
        <f>SUM(E93:E97)</f>
        <v>178887.65</v>
      </c>
      <c r="F92" s="63">
        <f t="shared" ref="F92" si="25">SUM(F93:F97)</f>
        <v>146000</v>
      </c>
      <c r="G92" s="63">
        <f>SUM(G93:G98)</f>
        <v>139000</v>
      </c>
      <c r="H92" s="63">
        <f t="shared" ref="H92:I92" si="26">SUM(H93:H98)</f>
        <v>139000</v>
      </c>
      <c r="I92" s="63">
        <f t="shared" si="26"/>
        <v>139000</v>
      </c>
    </row>
    <row r="93" spans="1:9" x14ac:dyDescent="0.25">
      <c r="A93" s="154">
        <v>32211</v>
      </c>
      <c r="B93" s="155"/>
      <c r="C93" s="156"/>
      <c r="D93" s="52" t="s">
        <v>139</v>
      </c>
      <c r="E93" s="63">
        <v>0</v>
      </c>
      <c r="F93" s="63">
        <v>1000</v>
      </c>
      <c r="G93" s="63">
        <v>1000</v>
      </c>
      <c r="H93" s="63">
        <v>1000</v>
      </c>
      <c r="I93" s="63">
        <v>1000</v>
      </c>
    </row>
    <row r="94" spans="1:9" ht="25.5" x14ac:dyDescent="0.25">
      <c r="A94" s="154">
        <v>32214</v>
      </c>
      <c r="B94" s="155"/>
      <c r="C94" s="156"/>
      <c r="D94" s="40" t="s">
        <v>141</v>
      </c>
      <c r="E94" s="63">
        <v>5411.5</v>
      </c>
      <c r="F94" s="64">
        <v>10000</v>
      </c>
      <c r="G94" s="64">
        <v>20000</v>
      </c>
      <c r="H94" s="64">
        <v>20000</v>
      </c>
      <c r="I94" s="65">
        <v>20000</v>
      </c>
    </row>
    <row r="95" spans="1:9" ht="25.5" x14ac:dyDescent="0.25">
      <c r="A95" s="154">
        <v>32219</v>
      </c>
      <c r="B95" s="155"/>
      <c r="C95" s="156"/>
      <c r="D95" s="40" t="s">
        <v>142</v>
      </c>
      <c r="E95" s="63">
        <v>2405.15</v>
      </c>
      <c r="F95" s="64">
        <v>0</v>
      </c>
      <c r="G95" s="64">
        <v>0</v>
      </c>
      <c r="H95" s="64">
        <v>0</v>
      </c>
      <c r="I95" s="65">
        <v>0</v>
      </c>
    </row>
    <row r="96" spans="1:9" x14ac:dyDescent="0.25">
      <c r="A96" s="154">
        <v>32224</v>
      </c>
      <c r="B96" s="155"/>
      <c r="C96" s="156"/>
      <c r="D96" s="40" t="s">
        <v>162</v>
      </c>
      <c r="E96" s="63">
        <v>167613.16</v>
      </c>
      <c r="F96" s="64">
        <v>130000</v>
      </c>
      <c r="G96" s="64">
        <v>110000</v>
      </c>
      <c r="H96" s="64">
        <v>110000</v>
      </c>
      <c r="I96" s="65">
        <v>110000</v>
      </c>
    </row>
    <row r="97" spans="1:9" x14ac:dyDescent="0.25">
      <c r="A97" s="154">
        <v>32251</v>
      </c>
      <c r="B97" s="155"/>
      <c r="C97" s="156"/>
      <c r="D97" s="40" t="s">
        <v>163</v>
      </c>
      <c r="E97" s="63">
        <v>3457.84</v>
      </c>
      <c r="F97" s="64">
        <v>5000</v>
      </c>
      <c r="G97" s="64">
        <v>5000</v>
      </c>
      <c r="H97" s="64">
        <v>5000</v>
      </c>
      <c r="I97" s="65">
        <v>5000</v>
      </c>
    </row>
    <row r="98" spans="1:9" ht="25.5" x14ac:dyDescent="0.25">
      <c r="A98" s="154">
        <v>32271</v>
      </c>
      <c r="B98" s="155"/>
      <c r="C98" s="156"/>
      <c r="D98" s="88" t="s">
        <v>73</v>
      </c>
      <c r="E98" s="63"/>
      <c r="F98" s="63"/>
      <c r="G98" s="63">
        <v>3000</v>
      </c>
      <c r="H98" s="63">
        <v>3000</v>
      </c>
      <c r="I98" s="66">
        <v>3000</v>
      </c>
    </row>
    <row r="99" spans="1:9" x14ac:dyDescent="0.25">
      <c r="A99" s="154">
        <v>323</v>
      </c>
      <c r="B99" s="155"/>
      <c r="C99" s="156"/>
      <c r="D99" s="40" t="s">
        <v>70</v>
      </c>
      <c r="E99" s="63">
        <f>SUM(E100:E108)</f>
        <v>130444.5</v>
      </c>
      <c r="F99" s="63">
        <f t="shared" ref="F99:I99" si="27">SUM(F100:F108)</f>
        <v>119500</v>
      </c>
      <c r="G99" s="63">
        <f t="shared" si="27"/>
        <v>22000</v>
      </c>
      <c r="H99" s="63">
        <f t="shared" si="27"/>
        <v>22000</v>
      </c>
      <c r="I99" s="63">
        <f t="shared" si="27"/>
        <v>22000</v>
      </c>
    </row>
    <row r="100" spans="1:9" ht="25.5" x14ac:dyDescent="0.25">
      <c r="A100" s="154">
        <v>32319</v>
      </c>
      <c r="B100" s="155"/>
      <c r="C100" s="156"/>
      <c r="D100" s="52" t="s">
        <v>193</v>
      </c>
      <c r="E100" s="63">
        <v>0</v>
      </c>
      <c r="F100" s="63">
        <v>6000</v>
      </c>
      <c r="G100" s="63"/>
      <c r="H100" s="63"/>
      <c r="I100" s="63"/>
    </row>
    <row r="101" spans="1:9" ht="25.5" x14ac:dyDescent="0.25">
      <c r="A101" s="154">
        <v>32329</v>
      </c>
      <c r="B101" s="155"/>
      <c r="C101" s="156"/>
      <c r="D101" s="52" t="s">
        <v>149</v>
      </c>
      <c r="E101" s="63">
        <v>0</v>
      </c>
      <c r="F101" s="63">
        <v>20000</v>
      </c>
      <c r="G101" s="63">
        <v>20000</v>
      </c>
      <c r="H101" s="63">
        <v>20000</v>
      </c>
      <c r="I101" s="63">
        <v>20000</v>
      </c>
    </row>
    <row r="102" spans="1:9" x14ac:dyDescent="0.25">
      <c r="A102" s="154">
        <v>32334</v>
      </c>
      <c r="B102" s="155"/>
      <c r="C102" s="156"/>
      <c r="D102" s="40" t="s">
        <v>164</v>
      </c>
      <c r="E102" s="63">
        <v>27100</v>
      </c>
      <c r="F102" s="64">
        <v>30000</v>
      </c>
      <c r="G102" s="64"/>
      <c r="H102" s="64"/>
      <c r="I102" s="65"/>
    </row>
    <row r="103" spans="1:9" x14ac:dyDescent="0.25">
      <c r="A103" s="154">
        <v>32363</v>
      </c>
      <c r="B103" s="155"/>
      <c r="C103" s="156"/>
      <c r="D103" s="40" t="s">
        <v>165</v>
      </c>
      <c r="E103" s="63">
        <v>10460</v>
      </c>
      <c r="F103" s="64"/>
      <c r="G103" s="64"/>
      <c r="H103" s="64"/>
      <c r="I103" s="65"/>
    </row>
    <row r="104" spans="1:9" ht="25.5" x14ac:dyDescent="0.25">
      <c r="A104" s="154">
        <v>32369</v>
      </c>
      <c r="B104" s="155"/>
      <c r="C104" s="156"/>
      <c r="D104" s="40" t="s">
        <v>166</v>
      </c>
      <c r="E104" s="63">
        <v>865.75</v>
      </c>
      <c r="F104" s="64"/>
      <c r="G104" s="64">
        <v>2000</v>
      </c>
      <c r="H104" s="64">
        <v>2000</v>
      </c>
      <c r="I104" s="65">
        <v>2000</v>
      </c>
    </row>
    <row r="105" spans="1:9" x14ac:dyDescent="0.25">
      <c r="A105" s="154">
        <v>32372</v>
      </c>
      <c r="B105" s="155"/>
      <c r="C105" s="156"/>
      <c r="D105" s="52" t="s">
        <v>194</v>
      </c>
      <c r="E105" s="63">
        <v>0</v>
      </c>
      <c r="F105" s="64">
        <v>4500</v>
      </c>
      <c r="G105" s="64"/>
      <c r="H105" s="64"/>
      <c r="I105" s="65"/>
    </row>
    <row r="106" spans="1:9" x14ac:dyDescent="0.25">
      <c r="A106" s="154">
        <v>32379</v>
      </c>
      <c r="B106" s="155"/>
      <c r="C106" s="156"/>
      <c r="D106" s="40" t="s">
        <v>167</v>
      </c>
      <c r="E106" s="63">
        <v>18000</v>
      </c>
      <c r="F106" s="64"/>
      <c r="G106" s="64"/>
      <c r="H106" s="64"/>
      <c r="I106" s="65"/>
    </row>
    <row r="107" spans="1:9" x14ac:dyDescent="0.25">
      <c r="A107" s="154">
        <v>32392</v>
      </c>
      <c r="B107" s="155"/>
      <c r="C107" s="156"/>
      <c r="D107" s="52" t="s">
        <v>195</v>
      </c>
      <c r="E107" s="63">
        <v>0</v>
      </c>
      <c r="F107" s="64">
        <v>40000</v>
      </c>
      <c r="G107" s="64"/>
      <c r="H107" s="64"/>
      <c r="I107" s="65"/>
    </row>
    <row r="108" spans="1:9" x14ac:dyDescent="0.25">
      <c r="A108" s="154">
        <v>32399</v>
      </c>
      <c r="B108" s="155"/>
      <c r="C108" s="156"/>
      <c r="D108" s="40" t="s">
        <v>155</v>
      </c>
      <c r="E108" s="63">
        <v>74018.75</v>
      </c>
      <c r="F108" s="64">
        <v>19000</v>
      </c>
      <c r="G108" s="64"/>
      <c r="H108" s="64"/>
      <c r="I108" s="65"/>
    </row>
    <row r="109" spans="1:9" ht="25.5" x14ac:dyDescent="0.25">
      <c r="A109" s="154">
        <v>329</v>
      </c>
      <c r="B109" s="155"/>
      <c r="C109" s="156"/>
      <c r="D109" s="40" t="s">
        <v>71</v>
      </c>
      <c r="E109" s="63">
        <f>SUM(E110:E113)</f>
        <v>33099.020000000004</v>
      </c>
      <c r="F109" s="63">
        <f t="shared" ref="F109:I109" si="28">SUM(F110:F113)</f>
        <v>70120</v>
      </c>
      <c r="G109" s="63">
        <f t="shared" si="28"/>
        <v>44620</v>
      </c>
      <c r="H109" s="63">
        <f t="shared" si="28"/>
        <v>53620</v>
      </c>
      <c r="I109" s="63">
        <f t="shared" si="28"/>
        <v>33620</v>
      </c>
    </row>
    <row r="110" spans="1:9" x14ac:dyDescent="0.25">
      <c r="A110" s="154">
        <v>32931</v>
      </c>
      <c r="B110" s="155"/>
      <c r="C110" s="156"/>
      <c r="D110" s="52" t="s">
        <v>196</v>
      </c>
      <c r="E110" s="63">
        <v>0</v>
      </c>
      <c r="F110" s="63">
        <v>20000</v>
      </c>
      <c r="G110" s="63"/>
      <c r="H110" s="63"/>
      <c r="I110" s="63"/>
    </row>
    <row r="111" spans="1:9" x14ac:dyDescent="0.25">
      <c r="A111" s="154">
        <v>32941</v>
      </c>
      <c r="B111" s="155"/>
      <c r="C111" s="156"/>
      <c r="D111" s="40" t="s">
        <v>168</v>
      </c>
      <c r="E111" s="63">
        <v>220</v>
      </c>
      <c r="F111" s="64">
        <v>120</v>
      </c>
      <c r="G111" s="64">
        <v>220</v>
      </c>
      <c r="H111" s="64">
        <v>220</v>
      </c>
      <c r="I111" s="65">
        <v>220</v>
      </c>
    </row>
    <row r="112" spans="1:9" ht="38.25" x14ac:dyDescent="0.25">
      <c r="A112" s="154">
        <v>32955</v>
      </c>
      <c r="B112" s="155"/>
      <c r="C112" s="156"/>
      <c r="D112" s="40" t="s">
        <v>169</v>
      </c>
      <c r="E112" s="63">
        <v>20325</v>
      </c>
      <c r="F112" s="64">
        <v>21000</v>
      </c>
      <c r="G112" s="64">
        <v>22500</v>
      </c>
      <c r="H112" s="64">
        <v>22500</v>
      </c>
      <c r="I112" s="65">
        <v>22500</v>
      </c>
    </row>
    <row r="113" spans="1:9" ht="25.5" x14ac:dyDescent="0.25">
      <c r="A113" s="154">
        <v>32999</v>
      </c>
      <c r="B113" s="155"/>
      <c r="C113" s="156"/>
      <c r="D113" s="40" t="s">
        <v>71</v>
      </c>
      <c r="E113" s="63">
        <v>12554.02</v>
      </c>
      <c r="F113" s="64">
        <v>29000</v>
      </c>
      <c r="G113" s="64">
        <v>21900</v>
      </c>
      <c r="H113" s="64">
        <v>30900</v>
      </c>
      <c r="I113" s="65">
        <v>10900</v>
      </c>
    </row>
    <row r="114" spans="1:9" x14ac:dyDescent="0.25">
      <c r="A114" s="154">
        <v>34</v>
      </c>
      <c r="B114" s="155"/>
      <c r="C114" s="156"/>
      <c r="D114" s="40" t="s">
        <v>74</v>
      </c>
      <c r="E114" s="63">
        <f>SUM(E115)</f>
        <v>841.08</v>
      </c>
      <c r="F114" s="63">
        <f t="shared" ref="F114:I114" si="29">SUM(F115)</f>
        <v>2000</v>
      </c>
      <c r="G114" s="63">
        <f t="shared" si="29"/>
        <v>0</v>
      </c>
      <c r="H114" s="63">
        <f t="shared" si="29"/>
        <v>0</v>
      </c>
      <c r="I114" s="63">
        <f t="shared" si="29"/>
        <v>0</v>
      </c>
    </row>
    <row r="115" spans="1:9" x14ac:dyDescent="0.25">
      <c r="A115" s="154">
        <v>343</v>
      </c>
      <c r="B115" s="155"/>
      <c r="C115" s="156"/>
      <c r="D115" s="40" t="s">
        <v>72</v>
      </c>
      <c r="E115" s="63">
        <f>SUM(E116:E117)</f>
        <v>841.08</v>
      </c>
      <c r="F115" s="63">
        <f t="shared" ref="F115:I115" si="30">SUM(F116:F117)</f>
        <v>2000</v>
      </c>
      <c r="G115" s="63">
        <f t="shared" si="30"/>
        <v>0</v>
      </c>
      <c r="H115" s="63">
        <f t="shared" si="30"/>
        <v>0</v>
      </c>
      <c r="I115" s="63">
        <f t="shared" si="30"/>
        <v>0</v>
      </c>
    </row>
    <row r="116" spans="1:9" x14ac:dyDescent="0.25">
      <c r="A116" s="154">
        <v>34312</v>
      </c>
      <c r="B116" s="155"/>
      <c r="C116" s="156"/>
      <c r="D116" s="40" t="s">
        <v>156</v>
      </c>
      <c r="E116" s="63">
        <v>841.08</v>
      </c>
      <c r="F116" s="64">
        <v>2000</v>
      </c>
      <c r="G116" s="64">
        <v>0</v>
      </c>
      <c r="H116" s="64">
        <v>0</v>
      </c>
      <c r="I116" s="65">
        <v>0</v>
      </c>
    </row>
    <row r="117" spans="1:9" x14ac:dyDescent="0.25">
      <c r="A117" s="154">
        <v>34321</v>
      </c>
      <c r="B117" s="155"/>
      <c r="C117" s="156"/>
      <c r="D117" s="40" t="s">
        <v>170</v>
      </c>
      <c r="E117" s="63">
        <v>0</v>
      </c>
      <c r="F117" s="64">
        <v>0</v>
      </c>
      <c r="G117" s="64">
        <v>0</v>
      </c>
      <c r="H117" s="64">
        <v>0</v>
      </c>
      <c r="I117" s="65">
        <v>0</v>
      </c>
    </row>
    <row r="118" spans="1:9" ht="25.5" x14ac:dyDescent="0.25">
      <c r="A118" s="154">
        <v>36</v>
      </c>
      <c r="B118" s="155"/>
      <c r="C118" s="156"/>
      <c r="D118" s="40" t="s">
        <v>104</v>
      </c>
      <c r="E118" s="63">
        <f>SUM(E119,E121)</f>
        <v>0</v>
      </c>
      <c r="F118" s="63">
        <f t="shared" ref="F118:I118" si="31">SUM(F119,F121)</f>
        <v>0</v>
      </c>
      <c r="G118" s="63">
        <f t="shared" si="31"/>
        <v>0</v>
      </c>
      <c r="H118" s="63">
        <f t="shared" si="31"/>
        <v>0</v>
      </c>
      <c r="I118" s="63">
        <f t="shared" si="31"/>
        <v>0</v>
      </c>
    </row>
    <row r="119" spans="1:9" x14ac:dyDescent="0.25">
      <c r="A119" s="154">
        <v>361</v>
      </c>
      <c r="B119" s="155"/>
      <c r="C119" s="156"/>
      <c r="D119" s="40" t="s">
        <v>95</v>
      </c>
      <c r="E119" s="63">
        <f>SUM(E120)</f>
        <v>0</v>
      </c>
      <c r="F119" s="63">
        <f t="shared" ref="F119:I119" si="32">SUM(F120)</f>
        <v>0</v>
      </c>
      <c r="G119" s="63">
        <f t="shared" si="32"/>
        <v>0</v>
      </c>
      <c r="H119" s="63">
        <f t="shared" si="32"/>
        <v>0</v>
      </c>
      <c r="I119" s="63">
        <f t="shared" si="32"/>
        <v>0</v>
      </c>
    </row>
    <row r="120" spans="1:9" ht="25.5" x14ac:dyDescent="0.25">
      <c r="A120" s="154">
        <v>36111</v>
      </c>
      <c r="B120" s="155"/>
      <c r="C120" s="156"/>
      <c r="D120" s="40" t="s">
        <v>171</v>
      </c>
      <c r="E120" s="63">
        <v>0</v>
      </c>
      <c r="F120" s="64"/>
      <c r="G120" s="64"/>
      <c r="H120" s="64"/>
      <c r="I120" s="65"/>
    </row>
    <row r="121" spans="1:9" ht="25.5" x14ac:dyDescent="0.25">
      <c r="A121" s="154">
        <v>368</v>
      </c>
      <c r="B121" s="155"/>
      <c r="C121" s="156"/>
      <c r="D121" s="40" t="s">
        <v>96</v>
      </c>
      <c r="E121" s="63">
        <f>SUM(E122)</f>
        <v>0</v>
      </c>
      <c r="F121" s="63">
        <f t="shared" ref="F121:I121" si="33">SUM(F122)</f>
        <v>0</v>
      </c>
      <c r="G121" s="63">
        <f t="shared" si="33"/>
        <v>0</v>
      </c>
      <c r="H121" s="63">
        <f t="shared" si="33"/>
        <v>0</v>
      </c>
      <c r="I121" s="63">
        <f t="shared" si="33"/>
        <v>0</v>
      </c>
    </row>
    <row r="122" spans="1:9" ht="38.25" x14ac:dyDescent="0.25">
      <c r="A122" s="154">
        <v>36813</v>
      </c>
      <c r="B122" s="155"/>
      <c r="C122" s="156"/>
      <c r="D122" s="40" t="s">
        <v>172</v>
      </c>
      <c r="E122" s="63">
        <v>0</v>
      </c>
      <c r="F122" s="64"/>
      <c r="G122" s="64"/>
      <c r="H122" s="64"/>
      <c r="I122" s="65"/>
    </row>
    <row r="123" spans="1:9" ht="38.25" x14ac:dyDescent="0.25">
      <c r="A123" s="154">
        <v>37</v>
      </c>
      <c r="B123" s="155"/>
      <c r="C123" s="156"/>
      <c r="D123" s="40" t="s">
        <v>103</v>
      </c>
      <c r="E123" s="63">
        <f>SUM(E124)</f>
        <v>75795.22</v>
      </c>
      <c r="F123" s="63">
        <f t="shared" ref="F123:I124" si="34">SUM(F124)</f>
        <v>30000</v>
      </c>
      <c r="G123" s="63">
        <f t="shared" si="34"/>
        <v>100000</v>
      </c>
      <c r="H123" s="63">
        <f t="shared" si="34"/>
        <v>100000</v>
      </c>
      <c r="I123" s="63">
        <f t="shared" si="34"/>
        <v>100000</v>
      </c>
    </row>
    <row r="124" spans="1:9" ht="25.5" x14ac:dyDescent="0.25">
      <c r="A124" s="154">
        <v>372</v>
      </c>
      <c r="B124" s="155"/>
      <c r="C124" s="156"/>
      <c r="D124" s="40" t="s">
        <v>97</v>
      </c>
      <c r="E124" s="63">
        <f>SUM(E125)</f>
        <v>75795.22</v>
      </c>
      <c r="F124" s="63">
        <f t="shared" si="34"/>
        <v>30000</v>
      </c>
      <c r="G124" s="63">
        <f t="shared" si="34"/>
        <v>100000</v>
      </c>
      <c r="H124" s="63">
        <f t="shared" si="34"/>
        <v>100000</v>
      </c>
      <c r="I124" s="63">
        <f t="shared" si="34"/>
        <v>100000</v>
      </c>
    </row>
    <row r="125" spans="1:9" ht="25.5" x14ac:dyDescent="0.25">
      <c r="A125" s="154">
        <v>37229</v>
      </c>
      <c r="B125" s="155"/>
      <c r="C125" s="156"/>
      <c r="D125" s="40" t="s">
        <v>157</v>
      </c>
      <c r="E125" s="63">
        <v>75795.22</v>
      </c>
      <c r="F125" s="64">
        <v>30000</v>
      </c>
      <c r="G125" s="64">
        <v>100000</v>
      </c>
      <c r="H125" s="64">
        <v>100000</v>
      </c>
      <c r="I125" s="65">
        <v>100000</v>
      </c>
    </row>
    <row r="126" spans="1:9" ht="25.5" x14ac:dyDescent="0.25">
      <c r="A126" s="154">
        <v>42</v>
      </c>
      <c r="B126" s="155"/>
      <c r="C126" s="156"/>
      <c r="D126" s="40" t="s">
        <v>55</v>
      </c>
      <c r="E126" s="63">
        <f>SUM(E127,E138)</f>
        <v>160932.46</v>
      </c>
      <c r="F126" s="63">
        <f>SUM(F127,F138)</f>
        <v>631400</v>
      </c>
      <c r="G126" s="63">
        <f t="shared" ref="G126:I126" si="35">SUM(G127,G138)</f>
        <v>29280</v>
      </c>
      <c r="H126" s="63">
        <f t="shared" si="35"/>
        <v>29280</v>
      </c>
      <c r="I126" s="63">
        <f t="shared" si="35"/>
        <v>29280</v>
      </c>
    </row>
    <row r="127" spans="1:9" x14ac:dyDescent="0.25">
      <c r="A127" s="154">
        <v>422</v>
      </c>
      <c r="B127" s="155"/>
      <c r="C127" s="156"/>
      <c r="D127" s="40" t="s">
        <v>98</v>
      </c>
      <c r="E127" s="63">
        <f>SUM(E128:E137)</f>
        <v>85960.31</v>
      </c>
      <c r="F127" s="63">
        <f>SUM(F128:F137)</f>
        <v>561400</v>
      </c>
      <c r="G127" s="63">
        <f t="shared" ref="G127:I127" si="36">SUM(G128:G137)</f>
        <v>9280</v>
      </c>
      <c r="H127" s="63">
        <f t="shared" si="36"/>
        <v>9280</v>
      </c>
      <c r="I127" s="63">
        <f t="shared" si="36"/>
        <v>9280</v>
      </c>
    </row>
    <row r="128" spans="1:9" x14ac:dyDescent="0.25">
      <c r="A128" s="154">
        <v>42211</v>
      </c>
      <c r="B128" s="155"/>
      <c r="C128" s="156"/>
      <c r="D128" s="40" t="s">
        <v>173</v>
      </c>
      <c r="E128" s="63">
        <f>44877.46</f>
        <v>44877.46</v>
      </c>
      <c r="F128" s="64">
        <v>191900</v>
      </c>
      <c r="G128" s="64">
        <v>4280</v>
      </c>
      <c r="H128" s="64">
        <v>4280</v>
      </c>
      <c r="I128" s="65">
        <v>4280</v>
      </c>
    </row>
    <row r="129" spans="1:11" x14ac:dyDescent="0.25">
      <c r="A129" s="154">
        <v>42212</v>
      </c>
      <c r="B129" s="155"/>
      <c r="C129" s="156"/>
      <c r="D129" s="41" t="s">
        <v>197</v>
      </c>
      <c r="E129" s="63">
        <v>12428.75</v>
      </c>
      <c r="F129" s="64">
        <v>287000</v>
      </c>
      <c r="G129" s="64">
        <v>5000</v>
      </c>
      <c r="H129" s="64">
        <v>5000</v>
      </c>
      <c r="I129" s="65">
        <v>5000</v>
      </c>
    </row>
    <row r="130" spans="1:11" ht="25.5" x14ac:dyDescent="0.25">
      <c r="A130" s="154">
        <v>42231</v>
      </c>
      <c r="B130" s="155"/>
      <c r="C130" s="156"/>
      <c r="D130" s="40" t="s">
        <v>198</v>
      </c>
      <c r="E130" s="63">
        <v>0</v>
      </c>
      <c r="F130" s="64">
        <v>10000</v>
      </c>
      <c r="G130" s="64"/>
      <c r="H130" s="64"/>
      <c r="I130" s="65"/>
    </row>
    <row r="131" spans="1:11" x14ac:dyDescent="0.25">
      <c r="A131" s="154">
        <v>42242</v>
      </c>
      <c r="B131" s="155"/>
      <c r="C131" s="156"/>
      <c r="D131" s="40" t="s">
        <v>174</v>
      </c>
      <c r="E131" s="63">
        <v>0</v>
      </c>
      <c r="F131" s="64">
        <v>28500</v>
      </c>
      <c r="G131" s="64"/>
      <c r="H131" s="64"/>
      <c r="I131" s="65"/>
    </row>
    <row r="132" spans="1:11" x14ac:dyDescent="0.25">
      <c r="A132" s="154">
        <v>42251</v>
      </c>
      <c r="B132" s="155"/>
      <c r="C132" s="156"/>
      <c r="D132" s="40" t="s">
        <v>175</v>
      </c>
      <c r="E132" s="63">
        <f>2153.75</f>
        <v>2153.75</v>
      </c>
      <c r="F132" s="64"/>
      <c r="G132" s="64"/>
      <c r="H132" s="64"/>
      <c r="I132" s="65"/>
    </row>
    <row r="133" spans="1:11" x14ac:dyDescent="0.25">
      <c r="A133" s="154">
        <v>42252</v>
      </c>
      <c r="B133" s="155"/>
      <c r="C133" s="156"/>
      <c r="D133" s="52" t="s">
        <v>199</v>
      </c>
      <c r="E133" s="63">
        <v>0</v>
      </c>
      <c r="F133" s="64">
        <v>4000</v>
      </c>
      <c r="G133" s="64"/>
      <c r="H133" s="64"/>
      <c r="I133" s="65"/>
    </row>
    <row r="134" spans="1:11" ht="25.5" x14ac:dyDescent="0.25">
      <c r="A134" s="154">
        <v>42259</v>
      </c>
      <c r="B134" s="155"/>
      <c r="C134" s="156"/>
      <c r="D134" s="41" t="s">
        <v>176</v>
      </c>
      <c r="E134" s="63">
        <v>1953.75</v>
      </c>
      <c r="F134" s="64">
        <v>0</v>
      </c>
      <c r="G134" s="64"/>
      <c r="H134" s="64"/>
      <c r="I134" s="65"/>
    </row>
    <row r="135" spans="1:11" x14ac:dyDescent="0.25">
      <c r="A135" s="154">
        <v>42261</v>
      </c>
      <c r="B135" s="155"/>
      <c r="C135" s="156"/>
      <c r="D135" s="40" t="s">
        <v>177</v>
      </c>
      <c r="E135" s="63">
        <v>0</v>
      </c>
      <c r="F135" s="64">
        <v>40000</v>
      </c>
      <c r="G135" s="64"/>
      <c r="H135" s="64"/>
      <c r="I135" s="65"/>
    </row>
    <row r="136" spans="1:11" x14ac:dyDescent="0.25">
      <c r="A136" s="154">
        <v>42272</v>
      </c>
      <c r="B136" s="155"/>
      <c r="C136" s="156"/>
      <c r="D136" s="40" t="s">
        <v>178</v>
      </c>
      <c r="E136" s="63">
        <f>23850</f>
        <v>23850</v>
      </c>
      <c r="F136" s="64"/>
      <c r="G136" s="64"/>
      <c r="H136" s="64"/>
      <c r="I136" s="65"/>
    </row>
    <row r="137" spans="1:11" x14ac:dyDescent="0.25">
      <c r="A137" s="154">
        <v>42273</v>
      </c>
      <c r="B137" s="155"/>
      <c r="C137" s="156"/>
      <c r="D137" s="41" t="s">
        <v>179</v>
      </c>
      <c r="E137" s="63">
        <v>696.6</v>
      </c>
      <c r="F137" s="63"/>
      <c r="G137" s="63"/>
      <c r="H137" s="63"/>
      <c r="I137" s="66"/>
    </row>
    <row r="138" spans="1:11" ht="25.5" x14ac:dyDescent="0.25">
      <c r="A138" s="154">
        <v>424</v>
      </c>
      <c r="B138" s="155"/>
      <c r="C138" s="156"/>
      <c r="D138" s="40" t="s">
        <v>99</v>
      </c>
      <c r="E138" s="63">
        <f>SUM(E139)</f>
        <v>74972.149999999994</v>
      </c>
      <c r="F138" s="63">
        <f t="shared" ref="F138:I138" si="37">SUM(F139)</f>
        <v>70000</v>
      </c>
      <c r="G138" s="63">
        <f t="shared" si="37"/>
        <v>20000</v>
      </c>
      <c r="H138" s="63">
        <f t="shared" si="37"/>
        <v>20000</v>
      </c>
      <c r="I138" s="63">
        <f t="shared" si="37"/>
        <v>20000</v>
      </c>
    </row>
    <row r="139" spans="1:11" x14ac:dyDescent="0.25">
      <c r="A139" s="154">
        <v>42411</v>
      </c>
      <c r="B139" s="155"/>
      <c r="C139" s="156"/>
      <c r="D139" s="40" t="s">
        <v>100</v>
      </c>
      <c r="E139" s="63">
        <v>74972.149999999994</v>
      </c>
      <c r="F139" s="64">
        <v>70000</v>
      </c>
      <c r="G139" s="64">
        <v>20000</v>
      </c>
      <c r="H139" s="64">
        <v>20000</v>
      </c>
      <c r="I139" s="65">
        <v>20000</v>
      </c>
    </row>
    <row r="140" spans="1:11" s="45" customFormat="1" ht="38.25" x14ac:dyDescent="0.25">
      <c r="A140" s="157" t="s">
        <v>202</v>
      </c>
      <c r="B140" s="158"/>
      <c r="C140" s="159"/>
      <c r="D140" s="89" t="s">
        <v>203</v>
      </c>
      <c r="E140" s="59">
        <f>SUM(E141)</f>
        <v>0</v>
      </c>
      <c r="F140" s="59">
        <f t="shared" ref="F140:I143" si="38">SUM(F141)</f>
        <v>0</v>
      </c>
      <c r="G140" s="59">
        <f t="shared" si="38"/>
        <v>59158.05</v>
      </c>
      <c r="H140" s="59">
        <f t="shared" si="38"/>
        <v>100000</v>
      </c>
      <c r="I140" s="59">
        <f t="shared" si="38"/>
        <v>100000</v>
      </c>
      <c r="K140" s="53"/>
    </row>
    <row r="141" spans="1:11" x14ac:dyDescent="0.25">
      <c r="A141" s="160" t="s">
        <v>64</v>
      </c>
      <c r="B141" s="161"/>
      <c r="C141" s="162"/>
      <c r="D141" s="90" t="s">
        <v>65</v>
      </c>
      <c r="E141" s="63">
        <f>SUM(E142)</f>
        <v>0</v>
      </c>
      <c r="F141" s="63">
        <f t="shared" si="38"/>
        <v>0</v>
      </c>
      <c r="G141" s="63">
        <f t="shared" si="38"/>
        <v>59158.05</v>
      </c>
      <c r="H141" s="63">
        <f t="shared" si="38"/>
        <v>100000</v>
      </c>
      <c r="I141" s="63">
        <f t="shared" si="38"/>
        <v>100000</v>
      </c>
    </row>
    <row r="142" spans="1:11" ht="25.5" x14ac:dyDescent="0.25">
      <c r="A142" s="160" t="s">
        <v>89</v>
      </c>
      <c r="B142" s="161"/>
      <c r="C142" s="162"/>
      <c r="D142" s="90" t="s">
        <v>90</v>
      </c>
      <c r="E142" s="63">
        <f>SUM(E143)</f>
        <v>0</v>
      </c>
      <c r="F142" s="63">
        <f t="shared" si="38"/>
        <v>0</v>
      </c>
      <c r="G142" s="63">
        <f t="shared" si="38"/>
        <v>59158.05</v>
      </c>
      <c r="H142" s="63">
        <f t="shared" si="38"/>
        <v>100000</v>
      </c>
      <c r="I142" s="63">
        <f t="shared" si="38"/>
        <v>100000</v>
      </c>
    </row>
    <row r="143" spans="1:11" x14ac:dyDescent="0.25">
      <c r="A143" s="163">
        <v>3</v>
      </c>
      <c r="B143" s="164"/>
      <c r="C143" s="165"/>
      <c r="D143" s="91" t="s">
        <v>23</v>
      </c>
      <c r="E143" s="63">
        <f>SUM(E145)</f>
        <v>0</v>
      </c>
      <c r="F143" s="63">
        <f>SUM(F145)</f>
        <v>0</v>
      </c>
      <c r="G143" s="63">
        <f>SUM(G144)</f>
        <v>59158.05</v>
      </c>
      <c r="H143" s="63">
        <f t="shared" si="38"/>
        <v>100000</v>
      </c>
      <c r="I143" s="63">
        <f t="shared" si="38"/>
        <v>100000</v>
      </c>
    </row>
    <row r="144" spans="1:11" x14ac:dyDescent="0.25">
      <c r="A144" s="154">
        <v>32224</v>
      </c>
      <c r="B144" s="155"/>
      <c r="C144" s="156"/>
      <c r="D144" s="91" t="s">
        <v>162</v>
      </c>
      <c r="E144" s="63">
        <v>0</v>
      </c>
      <c r="F144" s="64">
        <v>0</v>
      </c>
      <c r="G144" s="64">
        <v>59158.05</v>
      </c>
      <c r="H144" s="64">
        <v>100000</v>
      </c>
      <c r="I144" s="65">
        <v>100000</v>
      </c>
    </row>
    <row r="145" spans="1:11" s="45" customFormat="1" ht="25.5" x14ac:dyDescent="0.25">
      <c r="A145" s="157" t="s">
        <v>101</v>
      </c>
      <c r="B145" s="158"/>
      <c r="C145" s="159"/>
      <c r="D145" s="38" t="s">
        <v>102</v>
      </c>
      <c r="E145" s="59">
        <f>SUM(E146)</f>
        <v>0</v>
      </c>
      <c r="F145" s="59">
        <f t="shared" ref="F145:I148" si="39">SUM(F146)</f>
        <v>0</v>
      </c>
      <c r="G145" s="59">
        <f t="shared" si="39"/>
        <v>76352.7</v>
      </c>
      <c r="H145" s="59">
        <f t="shared" si="39"/>
        <v>114000</v>
      </c>
      <c r="I145" s="59">
        <f t="shared" si="39"/>
        <v>114000</v>
      </c>
      <c r="K145" s="53"/>
    </row>
    <row r="146" spans="1:11" x14ac:dyDescent="0.25">
      <c r="A146" s="160" t="s">
        <v>64</v>
      </c>
      <c r="B146" s="161"/>
      <c r="C146" s="162"/>
      <c r="D146" s="39" t="s">
        <v>65</v>
      </c>
      <c r="E146" s="63">
        <f>SUM(E147)</f>
        <v>0</v>
      </c>
      <c r="F146" s="63">
        <f t="shared" si="39"/>
        <v>0</v>
      </c>
      <c r="G146" s="63">
        <f t="shared" si="39"/>
        <v>76352.7</v>
      </c>
      <c r="H146" s="63">
        <f t="shared" si="39"/>
        <v>114000</v>
      </c>
      <c r="I146" s="63">
        <f t="shared" si="39"/>
        <v>114000</v>
      </c>
    </row>
    <row r="147" spans="1:11" ht="25.5" x14ac:dyDescent="0.25">
      <c r="A147" s="160" t="s">
        <v>89</v>
      </c>
      <c r="B147" s="161"/>
      <c r="C147" s="162"/>
      <c r="D147" s="39" t="s">
        <v>90</v>
      </c>
      <c r="E147" s="63">
        <f>SUM(E148)</f>
        <v>0</v>
      </c>
      <c r="F147" s="63">
        <f t="shared" si="39"/>
        <v>0</v>
      </c>
      <c r="G147" s="63">
        <f>SUM(G148,G157)</f>
        <v>76352.7</v>
      </c>
      <c r="H147" s="63">
        <f t="shared" ref="H147:I147" si="40">SUM(H148,H157)</f>
        <v>114000</v>
      </c>
      <c r="I147" s="63">
        <f t="shared" si="40"/>
        <v>114000</v>
      </c>
    </row>
    <row r="148" spans="1:11" x14ac:dyDescent="0.25">
      <c r="A148" s="163">
        <v>3</v>
      </c>
      <c r="B148" s="164"/>
      <c r="C148" s="165"/>
      <c r="D148" s="40" t="s">
        <v>23</v>
      </c>
      <c r="E148" s="63">
        <f>SUM(E149)</f>
        <v>0</v>
      </c>
      <c r="F148" s="63">
        <f t="shared" si="39"/>
        <v>0</v>
      </c>
      <c r="G148" s="63">
        <f>SUM(G149)</f>
        <v>73952.7</v>
      </c>
      <c r="H148" s="63">
        <f t="shared" si="39"/>
        <v>111000</v>
      </c>
      <c r="I148" s="63">
        <f t="shared" si="39"/>
        <v>111000</v>
      </c>
    </row>
    <row r="149" spans="1:11" x14ac:dyDescent="0.25">
      <c r="A149" s="154">
        <v>31</v>
      </c>
      <c r="B149" s="155"/>
      <c r="C149" s="156"/>
      <c r="D149" s="40" t="s">
        <v>24</v>
      </c>
      <c r="E149" s="63">
        <f>SUM(E150,E152,E155)</f>
        <v>0</v>
      </c>
      <c r="F149" s="63">
        <f t="shared" ref="F149:I149" si="41">SUM(F150,F152,F155)</f>
        <v>0</v>
      </c>
      <c r="G149" s="63">
        <f t="shared" si="41"/>
        <v>73952.7</v>
      </c>
      <c r="H149" s="63">
        <f t="shared" si="41"/>
        <v>111000</v>
      </c>
      <c r="I149" s="63">
        <f t="shared" si="41"/>
        <v>111000</v>
      </c>
    </row>
    <row r="150" spans="1:11" x14ac:dyDescent="0.25">
      <c r="A150" s="154">
        <v>311</v>
      </c>
      <c r="B150" s="155"/>
      <c r="C150" s="156"/>
      <c r="D150" s="40" t="s">
        <v>91</v>
      </c>
      <c r="E150" s="63">
        <f t="shared" ref="E150:F150" si="42">SUM(E151)</f>
        <v>0</v>
      </c>
      <c r="F150" s="63">
        <f t="shared" si="42"/>
        <v>0</v>
      </c>
      <c r="G150" s="63">
        <f>SUM(G151)</f>
        <v>64328.5</v>
      </c>
      <c r="H150" s="63">
        <f t="shared" ref="H150:I150" si="43">SUM(H151)</f>
        <v>96000</v>
      </c>
      <c r="I150" s="63">
        <f t="shared" si="43"/>
        <v>96000</v>
      </c>
    </row>
    <row r="151" spans="1:11" x14ac:dyDescent="0.25">
      <c r="A151" s="154">
        <v>31111</v>
      </c>
      <c r="B151" s="155"/>
      <c r="C151" s="156"/>
      <c r="D151" s="40" t="s">
        <v>128</v>
      </c>
      <c r="E151" s="63"/>
      <c r="F151" s="63"/>
      <c r="G151" s="63">
        <v>64328.5</v>
      </c>
      <c r="H151" s="63">
        <v>96000</v>
      </c>
      <c r="I151" s="63">
        <v>96000</v>
      </c>
    </row>
    <row r="152" spans="1:11" x14ac:dyDescent="0.25">
      <c r="A152" s="154">
        <v>312</v>
      </c>
      <c r="B152" s="155"/>
      <c r="C152" s="156"/>
      <c r="D152" s="40" t="s">
        <v>83</v>
      </c>
      <c r="E152" s="63">
        <f>SUM(E154)</f>
        <v>0</v>
      </c>
      <c r="F152" s="63">
        <f t="shared" ref="F152" si="44">SUM(F154)</f>
        <v>0</v>
      </c>
      <c r="G152" s="63">
        <f>SUM(G153:G154)</f>
        <v>0</v>
      </c>
      <c r="H152" s="63">
        <f t="shared" ref="H152:I152" si="45">SUM(H153:H154)</f>
        <v>0</v>
      </c>
      <c r="I152" s="63">
        <v>0</v>
      </c>
    </row>
    <row r="153" spans="1:11" x14ac:dyDescent="0.25">
      <c r="A153" s="154">
        <v>31212</v>
      </c>
      <c r="B153" s="155"/>
      <c r="C153" s="156"/>
      <c r="D153" s="41" t="s">
        <v>130</v>
      </c>
      <c r="E153" s="63"/>
      <c r="F153" s="63"/>
      <c r="G153" s="63">
        <v>0</v>
      </c>
      <c r="H153" s="63">
        <v>0</v>
      </c>
      <c r="I153" s="63">
        <v>0</v>
      </c>
    </row>
    <row r="154" spans="1:11" x14ac:dyDescent="0.25">
      <c r="A154" s="154">
        <v>31216</v>
      </c>
      <c r="B154" s="155"/>
      <c r="C154" s="156"/>
      <c r="D154" s="40" t="s">
        <v>133</v>
      </c>
      <c r="E154" s="63"/>
      <c r="F154" s="63"/>
      <c r="G154" s="63">
        <v>0</v>
      </c>
      <c r="H154" s="63">
        <v>0</v>
      </c>
      <c r="I154" s="63">
        <v>0</v>
      </c>
    </row>
    <row r="155" spans="1:11" x14ac:dyDescent="0.25">
      <c r="A155" s="154">
        <v>313</v>
      </c>
      <c r="B155" s="155"/>
      <c r="C155" s="156"/>
      <c r="D155" s="40" t="s">
        <v>93</v>
      </c>
      <c r="E155" s="63">
        <f>SUM(E156)</f>
        <v>0</v>
      </c>
      <c r="F155" s="63">
        <f t="shared" ref="F155:I155" si="46">SUM(F156)</f>
        <v>0</v>
      </c>
      <c r="G155" s="63">
        <v>9624.2000000000007</v>
      </c>
      <c r="H155" s="63">
        <f t="shared" si="46"/>
        <v>15000</v>
      </c>
      <c r="I155" s="63">
        <f t="shared" si="46"/>
        <v>15000</v>
      </c>
    </row>
    <row r="156" spans="1:11" ht="25.5" x14ac:dyDescent="0.25">
      <c r="A156" s="154">
        <v>31321</v>
      </c>
      <c r="B156" s="155"/>
      <c r="C156" s="156"/>
      <c r="D156" s="40" t="s">
        <v>94</v>
      </c>
      <c r="E156" s="63"/>
      <c r="F156" s="64"/>
      <c r="G156" s="64">
        <v>9624.2000000000007</v>
      </c>
      <c r="H156" s="64">
        <v>15000</v>
      </c>
      <c r="I156" s="65">
        <v>15000</v>
      </c>
    </row>
    <row r="157" spans="1:11" x14ac:dyDescent="0.25">
      <c r="A157" s="154">
        <v>32</v>
      </c>
      <c r="B157" s="155"/>
      <c r="C157" s="156"/>
      <c r="D157" s="91" t="s">
        <v>36</v>
      </c>
      <c r="E157" s="63">
        <f>SUM(E158,E160,E163)</f>
        <v>0</v>
      </c>
      <c r="F157" s="63">
        <f t="shared" ref="F157" si="47">SUM(F158,F160,F163)</f>
        <v>0</v>
      </c>
      <c r="G157" s="63">
        <f>SUM(G158)</f>
        <v>2400</v>
      </c>
      <c r="H157" s="63">
        <f t="shared" ref="H157:I157" si="48">SUM(H158)</f>
        <v>3000</v>
      </c>
      <c r="I157" s="63">
        <f t="shared" si="48"/>
        <v>3000</v>
      </c>
    </row>
    <row r="158" spans="1:11" x14ac:dyDescent="0.25">
      <c r="A158" s="154">
        <v>321</v>
      </c>
      <c r="B158" s="155"/>
      <c r="C158" s="156"/>
      <c r="D158" s="41" t="s">
        <v>68</v>
      </c>
      <c r="E158" s="63">
        <f>SUM(E160)</f>
        <v>0</v>
      </c>
      <c r="F158" s="63">
        <f t="shared" ref="F158" si="49">SUM(F160)</f>
        <v>0</v>
      </c>
      <c r="G158" s="63">
        <f>SUM(G159:G160)</f>
        <v>2400</v>
      </c>
      <c r="H158" s="63">
        <f t="shared" ref="H158:I158" si="50">SUM(H159:H160)</f>
        <v>3000</v>
      </c>
      <c r="I158" s="63">
        <f t="shared" si="50"/>
        <v>3000</v>
      </c>
    </row>
    <row r="159" spans="1:11" x14ac:dyDescent="0.25">
      <c r="A159" s="154">
        <v>32111</v>
      </c>
      <c r="B159" s="155"/>
      <c r="C159" s="156"/>
      <c r="D159" s="91" t="s">
        <v>135</v>
      </c>
      <c r="E159" s="63"/>
      <c r="F159" s="63"/>
      <c r="G159" s="63">
        <v>2400</v>
      </c>
      <c r="H159" s="63">
        <v>3000</v>
      </c>
      <c r="I159" s="63">
        <v>3000</v>
      </c>
    </row>
    <row r="160" spans="1:11" ht="25.5" x14ac:dyDescent="0.25">
      <c r="A160" s="154">
        <v>32121</v>
      </c>
      <c r="B160" s="155"/>
      <c r="C160" s="156"/>
      <c r="D160" s="41" t="s">
        <v>161</v>
      </c>
      <c r="E160" s="63">
        <v>0</v>
      </c>
      <c r="F160" s="64">
        <v>0</v>
      </c>
      <c r="G160" s="64">
        <v>0</v>
      </c>
      <c r="H160" s="64">
        <v>0</v>
      </c>
      <c r="I160" s="65">
        <v>0</v>
      </c>
    </row>
    <row r="161" spans="1:11" s="45" customFormat="1" x14ac:dyDescent="0.25">
      <c r="A161" s="157" t="s">
        <v>200</v>
      </c>
      <c r="B161" s="158"/>
      <c r="C161" s="159"/>
      <c r="D161" s="86" t="s">
        <v>201</v>
      </c>
      <c r="E161" s="59">
        <f>SUM(E162)</f>
        <v>0</v>
      </c>
      <c r="F161" s="59">
        <f t="shared" ref="F161:I164" si="51">SUM(F162)</f>
        <v>0</v>
      </c>
      <c r="G161" s="59">
        <f t="shared" si="51"/>
        <v>12100.98</v>
      </c>
      <c r="H161" s="59">
        <f t="shared" si="51"/>
        <v>20000</v>
      </c>
      <c r="I161" s="59">
        <f t="shared" si="51"/>
        <v>20000</v>
      </c>
      <c r="K161" s="53"/>
    </row>
    <row r="162" spans="1:11" x14ac:dyDescent="0.25">
      <c r="A162" s="160" t="s">
        <v>64</v>
      </c>
      <c r="B162" s="161"/>
      <c r="C162" s="162"/>
      <c r="D162" s="87" t="s">
        <v>65</v>
      </c>
      <c r="E162" s="63">
        <f>SUM(E163)</f>
        <v>0</v>
      </c>
      <c r="F162" s="63">
        <f t="shared" si="51"/>
        <v>0</v>
      </c>
      <c r="G162" s="63">
        <f t="shared" si="51"/>
        <v>12100.98</v>
      </c>
      <c r="H162" s="63">
        <f t="shared" si="51"/>
        <v>20000</v>
      </c>
      <c r="I162" s="63">
        <f t="shared" si="51"/>
        <v>20000</v>
      </c>
    </row>
    <row r="163" spans="1:11" ht="25.5" x14ac:dyDescent="0.25">
      <c r="A163" s="160" t="s">
        <v>89</v>
      </c>
      <c r="B163" s="161"/>
      <c r="C163" s="162"/>
      <c r="D163" s="87" t="s">
        <v>90</v>
      </c>
      <c r="E163" s="63">
        <f>SUM(E164)</f>
        <v>0</v>
      </c>
      <c r="F163" s="63">
        <f t="shared" si="51"/>
        <v>0</v>
      </c>
      <c r="G163" s="63">
        <f t="shared" si="51"/>
        <v>12100.98</v>
      </c>
      <c r="H163" s="63">
        <f t="shared" si="51"/>
        <v>20000</v>
      </c>
      <c r="I163" s="63">
        <f t="shared" si="51"/>
        <v>20000</v>
      </c>
    </row>
    <row r="164" spans="1:11" x14ac:dyDescent="0.25">
      <c r="A164" s="163">
        <v>3</v>
      </c>
      <c r="B164" s="164"/>
      <c r="C164" s="165"/>
      <c r="D164" s="88" t="s">
        <v>23</v>
      </c>
      <c r="E164" s="63">
        <f>SUM(E166)</f>
        <v>0</v>
      </c>
      <c r="F164" s="63">
        <f>SUM(F166)</f>
        <v>0</v>
      </c>
      <c r="G164" s="63">
        <f>SUM(G165)</f>
        <v>12100.98</v>
      </c>
      <c r="H164" s="63">
        <f t="shared" si="51"/>
        <v>20000</v>
      </c>
      <c r="I164" s="63">
        <f t="shared" si="51"/>
        <v>20000</v>
      </c>
    </row>
    <row r="165" spans="1:11" x14ac:dyDescent="0.25">
      <c r="A165" s="154">
        <v>32224</v>
      </c>
      <c r="B165" s="155"/>
      <c r="C165" s="156"/>
      <c r="D165" s="88" t="s">
        <v>162</v>
      </c>
      <c r="E165" s="63">
        <v>0</v>
      </c>
      <c r="F165" s="64">
        <v>0</v>
      </c>
      <c r="G165" s="64">
        <v>12100.98</v>
      </c>
      <c r="H165" s="64">
        <v>20000</v>
      </c>
      <c r="I165" s="65">
        <v>20000</v>
      </c>
    </row>
    <row r="167" spans="1:11" x14ac:dyDescent="0.25">
      <c r="G167" s="43"/>
      <c r="H167" s="43"/>
      <c r="I167" s="43"/>
    </row>
  </sheetData>
  <mergeCells count="163">
    <mergeCell ref="A20:C20"/>
    <mergeCell ref="A21:C21"/>
    <mergeCell ref="A22:C22"/>
    <mergeCell ref="A23:C23"/>
    <mergeCell ref="A24:C24"/>
    <mergeCell ref="A30:C30"/>
    <mergeCell ref="A33:C33"/>
    <mergeCell ref="A17:C17"/>
    <mergeCell ref="A60:C60"/>
    <mergeCell ref="A27:C27"/>
    <mergeCell ref="A38:C38"/>
    <mergeCell ref="A47:C47"/>
    <mergeCell ref="A26:C26"/>
    <mergeCell ref="A44:C44"/>
    <mergeCell ref="A45:C45"/>
    <mergeCell ref="A46:C46"/>
    <mergeCell ref="A6:C6"/>
    <mergeCell ref="A7:C7"/>
    <mergeCell ref="A50:C50"/>
    <mergeCell ref="A28:C28"/>
    <mergeCell ref="A37:C37"/>
    <mergeCell ref="A36:C36"/>
    <mergeCell ref="A34:C34"/>
    <mergeCell ref="A64:C64"/>
    <mergeCell ref="A65:C65"/>
    <mergeCell ref="A51:C51"/>
    <mergeCell ref="A52:C52"/>
    <mergeCell ref="A54:C54"/>
    <mergeCell ref="A57:C57"/>
    <mergeCell ref="A58:C58"/>
    <mergeCell ref="A59:C59"/>
    <mergeCell ref="A53:C53"/>
    <mergeCell ref="A12:C12"/>
    <mergeCell ref="A13:C13"/>
    <mergeCell ref="A16:C16"/>
    <mergeCell ref="A18:C18"/>
    <mergeCell ref="A56:C56"/>
    <mergeCell ref="A55:C55"/>
    <mergeCell ref="A14:C14"/>
    <mergeCell ref="A15:C15"/>
    <mergeCell ref="A134:C134"/>
    <mergeCell ref="A137:C137"/>
    <mergeCell ref="A153:C153"/>
    <mergeCell ref="A158:C158"/>
    <mergeCell ref="A160:C160"/>
    <mergeCell ref="A66:C66"/>
    <mergeCell ref="A76:C76"/>
    <mergeCell ref="A81:C81"/>
    <mergeCell ref="A82:C82"/>
    <mergeCell ref="A83:C83"/>
    <mergeCell ref="A90:C90"/>
    <mergeCell ref="A69:C69"/>
    <mergeCell ref="A70:C70"/>
    <mergeCell ref="A84:C84"/>
    <mergeCell ref="A85:C85"/>
    <mergeCell ref="A86:C86"/>
    <mergeCell ref="A77:C77"/>
    <mergeCell ref="A78:C78"/>
    <mergeCell ref="A79:C79"/>
    <mergeCell ref="A80:C80"/>
    <mergeCell ref="A128:C128"/>
    <mergeCell ref="A130:C130"/>
    <mergeCell ref="A119:C119"/>
    <mergeCell ref="A124:C124"/>
    <mergeCell ref="A61:C61"/>
    <mergeCell ref="A62:C62"/>
    <mergeCell ref="A63:C63"/>
    <mergeCell ref="A99:C99"/>
    <mergeCell ref="A1:I1"/>
    <mergeCell ref="A3:I3"/>
    <mergeCell ref="A5:C5"/>
    <mergeCell ref="A8:C8"/>
    <mergeCell ref="A10:C10"/>
    <mergeCell ref="A11:C11"/>
    <mergeCell ref="A9:C9"/>
    <mergeCell ref="A48:C48"/>
    <mergeCell ref="A49:C49"/>
    <mergeCell ref="A43:C43"/>
    <mergeCell ref="A40:C40"/>
    <mergeCell ref="A42:C42"/>
    <mergeCell ref="A39:C39"/>
    <mergeCell ref="A41:C41"/>
    <mergeCell ref="A19:C19"/>
    <mergeCell ref="A25:C25"/>
    <mergeCell ref="A31:C31"/>
    <mergeCell ref="A32:C32"/>
    <mergeCell ref="A35:C35"/>
    <mergeCell ref="A29:C29"/>
    <mergeCell ref="A110:C110"/>
    <mergeCell ref="A108:C108"/>
    <mergeCell ref="A133:C133"/>
    <mergeCell ref="A121:C121"/>
    <mergeCell ref="A122:C122"/>
    <mergeCell ref="A102:C102"/>
    <mergeCell ref="A104:C104"/>
    <mergeCell ref="A117:C117"/>
    <mergeCell ref="A120:C120"/>
    <mergeCell ref="A105:C105"/>
    <mergeCell ref="A107:C107"/>
    <mergeCell ref="A109:C109"/>
    <mergeCell ref="A114:C114"/>
    <mergeCell ref="A115:C115"/>
    <mergeCell ref="A116:C116"/>
    <mergeCell ref="A111:C111"/>
    <mergeCell ref="A112:C112"/>
    <mergeCell ref="A118:C118"/>
    <mergeCell ref="A123:C123"/>
    <mergeCell ref="A126:C126"/>
    <mergeCell ref="A129:C129"/>
    <mergeCell ref="A87:C87"/>
    <mergeCell ref="A106:C106"/>
    <mergeCell ref="A67:C67"/>
    <mergeCell ref="A68:C68"/>
    <mergeCell ref="A72:C72"/>
    <mergeCell ref="A73:C73"/>
    <mergeCell ref="A74:C74"/>
    <mergeCell ref="A75:C75"/>
    <mergeCell ref="A71:C71"/>
    <mergeCell ref="A88:C88"/>
    <mergeCell ref="A89:C89"/>
    <mergeCell ref="A91:C91"/>
    <mergeCell ref="A95:C95"/>
    <mergeCell ref="A97:C97"/>
    <mergeCell ref="A103:C103"/>
    <mergeCell ref="A92:C92"/>
    <mergeCell ref="A94:C94"/>
    <mergeCell ref="A96:C96"/>
    <mergeCell ref="A93:C93"/>
    <mergeCell ref="A100:C100"/>
    <mergeCell ref="A101:C101"/>
    <mergeCell ref="A163:C163"/>
    <mergeCell ref="A164:C164"/>
    <mergeCell ref="A165:C165"/>
    <mergeCell ref="A98:C98"/>
    <mergeCell ref="A152:C152"/>
    <mergeCell ref="A154:C154"/>
    <mergeCell ref="A155:C155"/>
    <mergeCell ref="A156:C156"/>
    <mergeCell ref="A149:C149"/>
    <mergeCell ref="A150:C150"/>
    <mergeCell ref="A151:C151"/>
    <mergeCell ref="A139:C139"/>
    <mergeCell ref="A145:C145"/>
    <mergeCell ref="A146:C146"/>
    <mergeCell ref="A147:C147"/>
    <mergeCell ref="A148:C148"/>
    <mergeCell ref="A131:C131"/>
    <mergeCell ref="A132:C132"/>
    <mergeCell ref="A135:C135"/>
    <mergeCell ref="A136:C136"/>
    <mergeCell ref="A138:C138"/>
    <mergeCell ref="A127:C127"/>
    <mergeCell ref="A125:C125"/>
    <mergeCell ref="A113:C113"/>
    <mergeCell ref="A159:C159"/>
    <mergeCell ref="A157:C157"/>
    <mergeCell ref="A140:C140"/>
    <mergeCell ref="A141:C141"/>
    <mergeCell ref="A142:C142"/>
    <mergeCell ref="A143:C143"/>
    <mergeCell ref="A144:C144"/>
    <mergeCell ref="A161:C161"/>
    <mergeCell ref="A162:C16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2022-09-26T08:36:43Z</cp:lastPrinted>
  <dcterms:created xsi:type="dcterms:W3CDTF">2022-08-12T12:51:27Z</dcterms:created>
  <dcterms:modified xsi:type="dcterms:W3CDTF">2022-12-15T09:44:10Z</dcterms:modified>
</cp:coreProperties>
</file>